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OS\Documents\EJECUCIONES PRESUPUESTALES\EJECUCIONES PRESUPUESTALES VIGENCIA 2023\"/>
    </mc:Choice>
  </mc:AlternateContent>
  <xr:revisionPtr revIDLastSave="0" documentId="8_{84989A1F-4DBB-4F11-A19E-96F265F75453}" xr6:coauthVersionLast="36" xr6:coauthVersionMax="36" xr10:uidLastSave="{00000000-0000-0000-0000-000000000000}"/>
  <bookViews>
    <workbookView xWindow="0" yWindow="0" windowWidth="21570" windowHeight="10215" xr2:uid="{18C5C692-8A83-421C-9CAC-40F02A0BADD3}"/>
  </bookViews>
  <sheets>
    <sheet name="Ejecucion de Gastos Junio 2023" sheetId="1" r:id="rId1"/>
    <sheet name="Ejecucion Ingresos Junio 2023" sheetId="3" r:id="rId2"/>
    <sheet name="PAC DE GASTOS 2023" sheetId="2" state="hidden" r:id="rId3"/>
    <sheet name="PAC DE INGRESOS 2023" sheetId="4" state="hidden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0" hidden="1">'Ejecucion de Gastos Junio 2023'!$A$7:$AL$971</definedName>
    <definedName name="_xlnm._FilterDatabase" localSheetId="1" hidden="1">'Ejecucion Ingresos Junio 2023'!$A$7:$AC$219</definedName>
    <definedName name="_xlnm._FilterDatabase" localSheetId="2" hidden="1">'PAC DE GASTOS 2023'!$A$7:$AD$512</definedName>
    <definedName name="_xlnm._FilterDatabase" localSheetId="3" hidden="1">'PAC DE INGRESOS 2023'!$A$1:$Q$540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56" i="1" l="1"/>
  <c r="G270" i="3"/>
  <c r="D50" i="3"/>
  <c r="E50" i="3"/>
  <c r="F50" i="3"/>
  <c r="G50" i="3"/>
  <c r="H50" i="3"/>
  <c r="I50" i="3"/>
  <c r="J50" i="3"/>
  <c r="C50" i="3"/>
  <c r="C44" i="3" l="1"/>
  <c r="C52" i="3"/>
  <c r="T10" i="1"/>
  <c r="F219" i="3" l="1"/>
  <c r="F218" i="3"/>
  <c r="F217" i="3"/>
  <c r="F216" i="3"/>
  <c r="F215" i="3"/>
  <c r="F214" i="3"/>
  <c r="F213" i="3"/>
  <c r="F212" i="3"/>
  <c r="F211" i="3"/>
  <c r="I200" i="3"/>
  <c r="I199" i="3" s="1"/>
  <c r="I198" i="3" s="1"/>
  <c r="I197" i="3" s="1"/>
  <c r="I196" i="3" s="1"/>
  <c r="H200" i="3"/>
  <c r="H199" i="3" s="1"/>
  <c r="H198" i="3" s="1"/>
  <c r="H197" i="3" s="1"/>
  <c r="H196" i="3" s="1"/>
  <c r="G200" i="3"/>
  <c r="E200" i="3"/>
  <c r="E199" i="3" s="1"/>
  <c r="E198" i="3" s="1"/>
  <c r="E197" i="3" s="1"/>
  <c r="E196" i="3" s="1"/>
  <c r="D200" i="3"/>
  <c r="D199" i="3" s="1"/>
  <c r="D198" i="3" s="1"/>
  <c r="D197" i="3" s="1"/>
  <c r="D196" i="3" s="1"/>
  <c r="G199" i="3"/>
  <c r="G198" i="3" s="1"/>
  <c r="G197" i="3" s="1"/>
  <c r="G196" i="3" s="1"/>
  <c r="I194" i="3"/>
  <c r="I193" i="3" s="1"/>
  <c r="I192" i="3" s="1"/>
  <c r="I191" i="3" s="1"/>
  <c r="H194" i="3"/>
  <c r="H193" i="3" s="1"/>
  <c r="H192" i="3" s="1"/>
  <c r="H191" i="3" s="1"/>
  <c r="G194" i="3"/>
  <c r="G193" i="3" s="1"/>
  <c r="G192" i="3" s="1"/>
  <c r="G191" i="3" s="1"/>
  <c r="E194" i="3"/>
  <c r="D194" i="3"/>
  <c r="D193" i="3" s="1"/>
  <c r="D192" i="3" s="1"/>
  <c r="D191" i="3" s="1"/>
  <c r="E193" i="3"/>
  <c r="E192" i="3" s="1"/>
  <c r="E191" i="3" s="1"/>
  <c r="I189" i="3"/>
  <c r="I188" i="3" s="1"/>
  <c r="I187" i="3" s="1"/>
  <c r="I186" i="3" s="1"/>
  <c r="H189" i="3"/>
  <c r="H188" i="3" s="1"/>
  <c r="H187" i="3" s="1"/>
  <c r="H186" i="3" s="1"/>
  <c r="G189" i="3"/>
  <c r="E189" i="3"/>
  <c r="E188" i="3" s="1"/>
  <c r="E187" i="3" s="1"/>
  <c r="E186" i="3" s="1"/>
  <c r="D189" i="3"/>
  <c r="D188" i="3" s="1"/>
  <c r="D187" i="3" s="1"/>
  <c r="D186" i="3" s="1"/>
  <c r="G188" i="3"/>
  <c r="G187" i="3" s="1"/>
  <c r="G186" i="3" s="1"/>
  <c r="I184" i="3"/>
  <c r="I183" i="3" s="1"/>
  <c r="I182" i="3" s="1"/>
  <c r="I181" i="3" s="1"/>
  <c r="H184" i="3"/>
  <c r="H183" i="3" s="1"/>
  <c r="H182" i="3" s="1"/>
  <c r="H181" i="3" s="1"/>
  <c r="G184" i="3"/>
  <c r="E184" i="3"/>
  <c r="E183" i="3" s="1"/>
  <c r="E182" i="3" s="1"/>
  <c r="E181" i="3" s="1"/>
  <c r="D184" i="3"/>
  <c r="D183" i="3" s="1"/>
  <c r="D182" i="3" s="1"/>
  <c r="D181" i="3" s="1"/>
  <c r="G183" i="3"/>
  <c r="G182" i="3" s="1"/>
  <c r="G181" i="3" s="1"/>
  <c r="I179" i="3"/>
  <c r="I178" i="3" s="1"/>
  <c r="I177" i="3" s="1"/>
  <c r="I176" i="3" s="1"/>
  <c r="H179" i="3"/>
  <c r="H178" i="3" s="1"/>
  <c r="H177" i="3" s="1"/>
  <c r="H176" i="3" s="1"/>
  <c r="G179" i="3"/>
  <c r="E179" i="3"/>
  <c r="E178" i="3" s="1"/>
  <c r="E177" i="3" s="1"/>
  <c r="E176" i="3" s="1"/>
  <c r="D179" i="3"/>
  <c r="D178" i="3" s="1"/>
  <c r="D177" i="3" s="1"/>
  <c r="D176" i="3" s="1"/>
  <c r="G178" i="3"/>
  <c r="G177" i="3" s="1"/>
  <c r="G176" i="3" s="1"/>
  <c r="I174" i="3"/>
  <c r="I173" i="3" s="1"/>
  <c r="I172" i="3" s="1"/>
  <c r="I171" i="3" s="1"/>
  <c r="H174" i="3"/>
  <c r="H173" i="3" s="1"/>
  <c r="H172" i="3" s="1"/>
  <c r="H171" i="3" s="1"/>
  <c r="G174" i="3"/>
  <c r="E174" i="3"/>
  <c r="E173" i="3" s="1"/>
  <c r="E172" i="3" s="1"/>
  <c r="E171" i="3" s="1"/>
  <c r="D174" i="3"/>
  <c r="D173" i="3" s="1"/>
  <c r="D172" i="3" s="1"/>
  <c r="D171" i="3" s="1"/>
  <c r="G173" i="3"/>
  <c r="G172" i="3" s="1"/>
  <c r="G171" i="3" s="1"/>
  <c r="I157" i="3"/>
  <c r="I156" i="3" s="1"/>
  <c r="I155" i="3" s="1"/>
  <c r="I154" i="3" s="1"/>
  <c r="I153" i="3" s="1"/>
  <c r="I152" i="3" s="1"/>
  <c r="H157" i="3"/>
  <c r="H156" i="3" s="1"/>
  <c r="H155" i="3" s="1"/>
  <c r="H154" i="3" s="1"/>
  <c r="H153" i="3" s="1"/>
  <c r="H152" i="3" s="1"/>
  <c r="G157" i="3"/>
  <c r="E157" i="3"/>
  <c r="E156" i="3" s="1"/>
  <c r="E155" i="3" s="1"/>
  <c r="E154" i="3" s="1"/>
  <c r="E153" i="3" s="1"/>
  <c r="E152" i="3" s="1"/>
  <c r="D157" i="3"/>
  <c r="D156" i="3" s="1"/>
  <c r="D155" i="3" s="1"/>
  <c r="D154" i="3" s="1"/>
  <c r="D153" i="3" s="1"/>
  <c r="D152" i="3" s="1"/>
  <c r="G156" i="3"/>
  <c r="G155" i="3" s="1"/>
  <c r="G154" i="3" s="1"/>
  <c r="G153" i="3" s="1"/>
  <c r="G152" i="3" s="1"/>
  <c r="I143" i="3"/>
  <c r="I142" i="3" s="1"/>
  <c r="I141" i="3" s="1"/>
  <c r="H143" i="3"/>
  <c r="H142" i="3" s="1"/>
  <c r="H141" i="3" s="1"/>
  <c r="G143" i="3"/>
  <c r="D143" i="3"/>
  <c r="D142" i="3" s="1"/>
  <c r="D141" i="3" s="1"/>
  <c r="G142" i="3"/>
  <c r="G141" i="3" s="1"/>
  <c r="I139" i="3"/>
  <c r="I138" i="3" s="1"/>
  <c r="I137" i="3" s="1"/>
  <c r="H139" i="3"/>
  <c r="H138" i="3" s="1"/>
  <c r="H137" i="3" s="1"/>
  <c r="G139" i="3"/>
  <c r="G138" i="3" s="1"/>
  <c r="G137" i="3" s="1"/>
  <c r="E139" i="3"/>
  <c r="E138" i="3" s="1"/>
  <c r="E137" i="3" s="1"/>
  <c r="D139" i="3"/>
  <c r="D138" i="3" s="1"/>
  <c r="D137" i="3" s="1"/>
  <c r="I135" i="3"/>
  <c r="I134" i="3" s="1"/>
  <c r="I133" i="3" s="1"/>
  <c r="H135" i="3"/>
  <c r="G135" i="3"/>
  <c r="G134" i="3" s="1"/>
  <c r="G133" i="3" s="1"/>
  <c r="E135" i="3"/>
  <c r="E134" i="3" s="1"/>
  <c r="E133" i="3" s="1"/>
  <c r="D135" i="3"/>
  <c r="D134" i="3" s="1"/>
  <c r="D133" i="3" s="1"/>
  <c r="H134" i="3"/>
  <c r="H133" i="3" s="1"/>
  <c r="I131" i="3"/>
  <c r="I130" i="3" s="1"/>
  <c r="H131" i="3"/>
  <c r="H130" i="3" s="1"/>
  <c r="G131" i="3"/>
  <c r="G130" i="3" s="1"/>
  <c r="E131" i="3"/>
  <c r="E130" i="3" s="1"/>
  <c r="D131" i="3"/>
  <c r="D130" i="3" s="1"/>
  <c r="I118" i="3"/>
  <c r="H118" i="3"/>
  <c r="G118" i="3"/>
  <c r="E118" i="3"/>
  <c r="D118" i="3"/>
  <c r="D117" i="3" s="1"/>
  <c r="G117" i="3"/>
  <c r="E117" i="3"/>
  <c r="C118" i="3"/>
  <c r="K128" i="3"/>
  <c r="J127" i="3"/>
  <c r="I127" i="3"/>
  <c r="H127" i="3"/>
  <c r="G127" i="3"/>
  <c r="F127" i="3"/>
  <c r="K127" i="3" s="1"/>
  <c r="E127" i="3"/>
  <c r="D127" i="3"/>
  <c r="C127" i="3"/>
  <c r="I125" i="3"/>
  <c r="H125" i="3"/>
  <c r="H117" i="3" s="1"/>
  <c r="G125" i="3"/>
  <c r="E125" i="3"/>
  <c r="D125" i="3"/>
  <c r="I112" i="3"/>
  <c r="H112" i="3"/>
  <c r="G112" i="3"/>
  <c r="E112" i="3"/>
  <c r="D112" i="3"/>
  <c r="I105" i="3"/>
  <c r="H105" i="3"/>
  <c r="G105" i="3"/>
  <c r="E105" i="3"/>
  <c r="D105" i="3"/>
  <c r="I95" i="3"/>
  <c r="H95" i="3"/>
  <c r="G95" i="3"/>
  <c r="E95" i="3"/>
  <c r="D95" i="3"/>
  <c r="I92" i="3"/>
  <c r="H92" i="3"/>
  <c r="H91" i="3" s="1"/>
  <c r="G92" i="3"/>
  <c r="G91" i="3" s="1"/>
  <c r="E92" i="3"/>
  <c r="E91" i="3" s="1"/>
  <c r="D92" i="3"/>
  <c r="D91" i="3" s="1"/>
  <c r="I91" i="3"/>
  <c r="I89" i="3"/>
  <c r="H89" i="3"/>
  <c r="G89" i="3"/>
  <c r="E89" i="3"/>
  <c r="D89" i="3"/>
  <c r="I87" i="3"/>
  <c r="H87" i="3"/>
  <c r="G87" i="3"/>
  <c r="E87" i="3"/>
  <c r="D87" i="3"/>
  <c r="I84" i="3"/>
  <c r="I83" i="3" s="1"/>
  <c r="H84" i="3"/>
  <c r="H83" i="3" s="1"/>
  <c r="G84" i="3"/>
  <c r="E84" i="3"/>
  <c r="D84" i="3"/>
  <c r="I81" i="3"/>
  <c r="H81" i="3"/>
  <c r="G81" i="3"/>
  <c r="E81" i="3"/>
  <c r="D81" i="3"/>
  <c r="I79" i="3"/>
  <c r="I78" i="3" s="1"/>
  <c r="H79" i="3"/>
  <c r="H78" i="3" s="1"/>
  <c r="G79" i="3"/>
  <c r="G78" i="3" s="1"/>
  <c r="E79" i="3"/>
  <c r="D79" i="3"/>
  <c r="I74" i="3"/>
  <c r="H74" i="3"/>
  <c r="G74" i="3"/>
  <c r="E74" i="3"/>
  <c r="D74" i="3"/>
  <c r="I69" i="3"/>
  <c r="I68" i="3" s="1"/>
  <c r="H69" i="3"/>
  <c r="H68" i="3" s="1"/>
  <c r="G69" i="3"/>
  <c r="G68" i="3" s="1"/>
  <c r="E69" i="3"/>
  <c r="D69" i="3"/>
  <c r="I65" i="3"/>
  <c r="H65" i="3"/>
  <c r="G65" i="3"/>
  <c r="E65" i="3"/>
  <c r="D65" i="3"/>
  <c r="I63" i="3"/>
  <c r="H63" i="3"/>
  <c r="G63" i="3"/>
  <c r="E63" i="3"/>
  <c r="D63" i="3"/>
  <c r="I60" i="3"/>
  <c r="I59" i="3" s="1"/>
  <c r="H60" i="3"/>
  <c r="G60" i="3"/>
  <c r="E60" i="3"/>
  <c r="D60" i="3"/>
  <c r="I57" i="3"/>
  <c r="H57" i="3"/>
  <c r="G57" i="3"/>
  <c r="E57" i="3"/>
  <c r="D57" i="3"/>
  <c r="I52" i="3"/>
  <c r="I44" i="3" s="1"/>
  <c r="H52" i="3"/>
  <c r="H44" i="3" s="1"/>
  <c r="G52" i="3"/>
  <c r="E52" i="3"/>
  <c r="D52" i="3"/>
  <c r="I45" i="3"/>
  <c r="H45" i="3"/>
  <c r="G45" i="3"/>
  <c r="E45" i="3"/>
  <c r="D45" i="3"/>
  <c r="I40" i="3"/>
  <c r="I39" i="3" s="1"/>
  <c r="I38" i="3" s="1"/>
  <c r="I37" i="3" s="1"/>
  <c r="H40" i="3"/>
  <c r="H39" i="3" s="1"/>
  <c r="H38" i="3" s="1"/>
  <c r="H37" i="3" s="1"/>
  <c r="G40" i="3"/>
  <c r="G39" i="3" s="1"/>
  <c r="G38" i="3" s="1"/>
  <c r="G37" i="3" s="1"/>
  <c r="E40" i="3"/>
  <c r="D40" i="3"/>
  <c r="D39" i="3" s="1"/>
  <c r="D38" i="3" s="1"/>
  <c r="D37" i="3" s="1"/>
  <c r="E39" i="3"/>
  <c r="E38" i="3" s="1"/>
  <c r="E37" i="3" s="1"/>
  <c r="I32" i="3"/>
  <c r="H32" i="3"/>
  <c r="G32" i="3"/>
  <c r="E32" i="3"/>
  <c r="D32" i="3"/>
  <c r="I27" i="3"/>
  <c r="H27" i="3"/>
  <c r="H26" i="3" s="1"/>
  <c r="H25" i="3" s="1"/>
  <c r="G27" i="3"/>
  <c r="E27" i="3"/>
  <c r="D27" i="3"/>
  <c r="I23" i="3"/>
  <c r="I22" i="3" s="1"/>
  <c r="I21" i="3" s="1"/>
  <c r="H23" i="3"/>
  <c r="H22" i="3" s="1"/>
  <c r="H21" i="3" s="1"/>
  <c r="G23" i="3"/>
  <c r="G22" i="3" s="1"/>
  <c r="G21" i="3" s="1"/>
  <c r="E23" i="3"/>
  <c r="E22" i="3" s="1"/>
  <c r="E21" i="3" s="1"/>
  <c r="D23" i="3"/>
  <c r="D22" i="3" s="1"/>
  <c r="D21" i="3" s="1"/>
  <c r="I15" i="3"/>
  <c r="I14" i="3" s="1"/>
  <c r="I13" i="3" s="1"/>
  <c r="I12" i="3" s="1"/>
  <c r="I11" i="3" s="1"/>
  <c r="H15" i="3"/>
  <c r="H14" i="3" s="1"/>
  <c r="H13" i="3" s="1"/>
  <c r="H12" i="3" s="1"/>
  <c r="H11" i="3" s="1"/>
  <c r="G15" i="3"/>
  <c r="G14" i="3" s="1"/>
  <c r="G13" i="3" s="1"/>
  <c r="G12" i="3" s="1"/>
  <c r="G11" i="3" s="1"/>
  <c r="D15" i="3"/>
  <c r="D14" i="3" s="1"/>
  <c r="D13" i="3" s="1"/>
  <c r="D12" i="3" s="1"/>
  <c r="D11" i="3" s="1"/>
  <c r="V219" i="3"/>
  <c r="V218" i="3"/>
  <c r="V217" i="3"/>
  <c r="V216" i="3"/>
  <c r="V215" i="3"/>
  <c r="V214" i="3"/>
  <c r="V213" i="3"/>
  <c r="R212" i="3"/>
  <c r="V212" i="3" s="1"/>
  <c r="R211" i="3"/>
  <c r="V211" i="3" s="1"/>
  <c r="R210" i="3"/>
  <c r="V210" i="3" s="1"/>
  <c r="R209" i="3"/>
  <c r="V209" i="3" s="1"/>
  <c r="R208" i="3"/>
  <c r="V208" i="3" s="1"/>
  <c r="R207" i="3"/>
  <c r="V207" i="3" s="1"/>
  <c r="R206" i="3"/>
  <c r="V206" i="3" s="1"/>
  <c r="R205" i="3"/>
  <c r="V205" i="3" s="1"/>
  <c r="R204" i="3"/>
  <c r="V204" i="3" s="1"/>
  <c r="R203" i="3"/>
  <c r="V203" i="3" s="1"/>
  <c r="R202" i="3"/>
  <c r="V202" i="3" s="1"/>
  <c r="R201" i="3"/>
  <c r="V201" i="3" s="1"/>
  <c r="U200" i="3"/>
  <c r="U199" i="3" s="1"/>
  <c r="U198" i="3" s="1"/>
  <c r="U197" i="3" s="1"/>
  <c r="U196" i="3" s="1"/>
  <c r="T200" i="3"/>
  <c r="T199" i="3" s="1"/>
  <c r="T198" i="3" s="1"/>
  <c r="T197" i="3" s="1"/>
  <c r="T196" i="3" s="1"/>
  <c r="S200" i="3"/>
  <c r="S199" i="3" s="1"/>
  <c r="S198" i="3" s="1"/>
  <c r="S197" i="3" s="1"/>
  <c r="S196" i="3" s="1"/>
  <c r="Q200" i="3"/>
  <c r="Q199" i="3" s="1"/>
  <c r="Q198" i="3" s="1"/>
  <c r="Q197" i="3" s="1"/>
  <c r="Q196" i="3" s="1"/>
  <c r="P200" i="3"/>
  <c r="P199" i="3" s="1"/>
  <c r="P198" i="3" s="1"/>
  <c r="P197" i="3" s="1"/>
  <c r="P196" i="3" s="1"/>
  <c r="O200" i="3"/>
  <c r="O199" i="3" s="1"/>
  <c r="O198" i="3" s="1"/>
  <c r="O197" i="3" s="1"/>
  <c r="O196" i="3" s="1"/>
  <c r="P195" i="3"/>
  <c r="P194" i="3" s="1"/>
  <c r="P193" i="3" s="1"/>
  <c r="P192" i="3" s="1"/>
  <c r="P191" i="3" s="1"/>
  <c r="U194" i="3"/>
  <c r="U193" i="3" s="1"/>
  <c r="U192" i="3" s="1"/>
  <c r="U191" i="3" s="1"/>
  <c r="T194" i="3"/>
  <c r="T193" i="3" s="1"/>
  <c r="T192" i="3" s="1"/>
  <c r="T191" i="3" s="1"/>
  <c r="S194" i="3"/>
  <c r="S193" i="3" s="1"/>
  <c r="S192" i="3" s="1"/>
  <c r="S191" i="3" s="1"/>
  <c r="Q194" i="3"/>
  <c r="Q193" i="3" s="1"/>
  <c r="Q192" i="3" s="1"/>
  <c r="Q191" i="3" s="1"/>
  <c r="O194" i="3"/>
  <c r="O193" i="3" s="1"/>
  <c r="O192" i="3" s="1"/>
  <c r="O191" i="3" s="1"/>
  <c r="R190" i="3"/>
  <c r="V190" i="3" s="1"/>
  <c r="W190" i="3" s="1"/>
  <c r="S189" i="3"/>
  <c r="S188" i="3" s="1"/>
  <c r="S187" i="3" s="1"/>
  <c r="S186" i="3" s="1"/>
  <c r="Q189" i="3"/>
  <c r="Q188" i="3" s="1"/>
  <c r="Q187" i="3" s="1"/>
  <c r="Q186" i="3" s="1"/>
  <c r="P189" i="3"/>
  <c r="P188" i="3" s="1"/>
  <c r="P187" i="3" s="1"/>
  <c r="P186" i="3" s="1"/>
  <c r="O189" i="3"/>
  <c r="R185" i="3"/>
  <c r="V185" i="3" s="1"/>
  <c r="W185" i="3" s="1"/>
  <c r="S184" i="3"/>
  <c r="S183" i="3" s="1"/>
  <c r="S182" i="3" s="1"/>
  <c r="S181" i="3" s="1"/>
  <c r="Q184" i="3"/>
  <c r="P184" i="3"/>
  <c r="P183" i="3" s="1"/>
  <c r="P182" i="3" s="1"/>
  <c r="P181" i="3" s="1"/>
  <c r="O184" i="3"/>
  <c r="O183" i="3" s="1"/>
  <c r="Q183" i="3"/>
  <c r="Q182" i="3" s="1"/>
  <c r="Q181" i="3" s="1"/>
  <c r="R180" i="3"/>
  <c r="V180" i="3" s="1"/>
  <c r="W180" i="3" s="1"/>
  <c r="S179" i="3"/>
  <c r="S178" i="3" s="1"/>
  <c r="S177" i="3" s="1"/>
  <c r="S176" i="3" s="1"/>
  <c r="Q179" i="3"/>
  <c r="Q178" i="3" s="1"/>
  <c r="Q177" i="3" s="1"/>
  <c r="Q176" i="3" s="1"/>
  <c r="P179" i="3"/>
  <c r="P178" i="3" s="1"/>
  <c r="P177" i="3" s="1"/>
  <c r="P176" i="3" s="1"/>
  <c r="O179" i="3"/>
  <c r="R175" i="3"/>
  <c r="V175" i="3" s="1"/>
  <c r="W175" i="3" s="1"/>
  <c r="S174" i="3"/>
  <c r="S173" i="3" s="1"/>
  <c r="S172" i="3" s="1"/>
  <c r="S171" i="3" s="1"/>
  <c r="Q174" i="3"/>
  <c r="Q173" i="3" s="1"/>
  <c r="Q172" i="3" s="1"/>
  <c r="Q171" i="3" s="1"/>
  <c r="P174" i="3"/>
  <c r="O174" i="3"/>
  <c r="O173" i="3" s="1"/>
  <c r="U170" i="3"/>
  <c r="R170" i="3"/>
  <c r="V170" i="3" s="1"/>
  <c r="T169" i="3"/>
  <c r="U169" i="3" s="1"/>
  <c r="R169" i="3"/>
  <c r="U168" i="3"/>
  <c r="R168" i="3"/>
  <c r="V168" i="3" s="1"/>
  <c r="W168" i="3" s="1"/>
  <c r="U167" i="3"/>
  <c r="R167" i="3"/>
  <c r="U166" i="3"/>
  <c r="R166" i="3"/>
  <c r="U165" i="3"/>
  <c r="R165" i="3"/>
  <c r="U164" i="3"/>
  <c r="R164" i="3"/>
  <c r="V164" i="3" s="1"/>
  <c r="W164" i="3" s="1"/>
  <c r="U163" i="3"/>
  <c r="R163" i="3"/>
  <c r="T162" i="3"/>
  <c r="U162" i="3" s="1"/>
  <c r="R162" i="3"/>
  <c r="U161" i="3"/>
  <c r="R161" i="3"/>
  <c r="U160" i="3"/>
  <c r="R160" i="3"/>
  <c r="U159" i="3"/>
  <c r="R159" i="3"/>
  <c r="U158" i="3"/>
  <c r="R158" i="3"/>
  <c r="V158" i="3" s="1"/>
  <c r="W158" i="3" s="1"/>
  <c r="S157" i="3"/>
  <c r="S156" i="3" s="1"/>
  <c r="S155" i="3" s="1"/>
  <c r="S154" i="3" s="1"/>
  <c r="S153" i="3" s="1"/>
  <c r="S152" i="3" s="1"/>
  <c r="Q157" i="3"/>
  <c r="Q156" i="3" s="1"/>
  <c r="Q155" i="3" s="1"/>
  <c r="Q154" i="3" s="1"/>
  <c r="Q153" i="3" s="1"/>
  <c r="Q152" i="3" s="1"/>
  <c r="P157" i="3"/>
  <c r="P156" i="3" s="1"/>
  <c r="P155" i="3" s="1"/>
  <c r="P154" i="3" s="1"/>
  <c r="P153" i="3" s="1"/>
  <c r="P152" i="3" s="1"/>
  <c r="O157" i="3"/>
  <c r="O156" i="3" s="1"/>
  <c r="O155" i="3" s="1"/>
  <c r="O154" i="3" s="1"/>
  <c r="O153" i="3" s="1"/>
  <c r="O152" i="3" s="1"/>
  <c r="R150" i="3"/>
  <c r="V150" i="3" s="1"/>
  <c r="W150" i="3" s="1"/>
  <c r="R149" i="3"/>
  <c r="V149" i="3" s="1"/>
  <c r="W149" i="3" s="1"/>
  <c r="R148" i="3"/>
  <c r="V148" i="3" s="1"/>
  <c r="W148" i="3" s="1"/>
  <c r="R147" i="3"/>
  <c r="V147" i="3" s="1"/>
  <c r="W147" i="3" s="1"/>
  <c r="R146" i="3"/>
  <c r="V146" i="3" s="1"/>
  <c r="W146" i="3" s="1"/>
  <c r="R145" i="3"/>
  <c r="V145" i="3" s="1"/>
  <c r="W145" i="3" s="1"/>
  <c r="U144" i="3"/>
  <c r="U143" i="3" s="1"/>
  <c r="U142" i="3" s="1"/>
  <c r="U141" i="3" s="1"/>
  <c r="Q144" i="3"/>
  <c r="Q143" i="3" s="1"/>
  <c r="Q142" i="3" s="1"/>
  <c r="Q141" i="3" s="1"/>
  <c r="T143" i="3"/>
  <c r="T142" i="3" s="1"/>
  <c r="T141" i="3" s="1"/>
  <c r="S143" i="3"/>
  <c r="S142" i="3" s="1"/>
  <c r="S141" i="3" s="1"/>
  <c r="P143" i="3"/>
  <c r="P142" i="3" s="1"/>
  <c r="P141" i="3" s="1"/>
  <c r="O143" i="3"/>
  <c r="O142" i="3" s="1"/>
  <c r="O141" i="3" s="1"/>
  <c r="R140" i="3"/>
  <c r="V140" i="3" s="1"/>
  <c r="U139" i="3"/>
  <c r="U138" i="3" s="1"/>
  <c r="U137" i="3" s="1"/>
  <c r="T139" i="3"/>
  <c r="T138" i="3" s="1"/>
  <c r="S139" i="3"/>
  <c r="S138" i="3" s="1"/>
  <c r="Q139" i="3"/>
  <c r="Q138" i="3" s="1"/>
  <c r="Q137" i="3" s="1"/>
  <c r="P139" i="3"/>
  <c r="P138" i="3" s="1"/>
  <c r="P137" i="3" s="1"/>
  <c r="O139" i="3"/>
  <c r="O138" i="3" s="1"/>
  <c r="O137" i="3" s="1"/>
  <c r="T137" i="3"/>
  <c r="S137" i="3"/>
  <c r="R136" i="3"/>
  <c r="R135" i="3" s="1"/>
  <c r="R134" i="3" s="1"/>
  <c r="R133" i="3" s="1"/>
  <c r="U135" i="3"/>
  <c r="U134" i="3" s="1"/>
  <c r="U133" i="3" s="1"/>
  <c r="T135" i="3"/>
  <c r="T134" i="3" s="1"/>
  <c r="T133" i="3" s="1"/>
  <c r="S135" i="3"/>
  <c r="S134" i="3" s="1"/>
  <c r="S133" i="3" s="1"/>
  <c r="Q135" i="3"/>
  <c r="Q134" i="3" s="1"/>
  <c r="Q133" i="3" s="1"/>
  <c r="P135" i="3"/>
  <c r="P134" i="3" s="1"/>
  <c r="P133" i="3" s="1"/>
  <c r="O135" i="3"/>
  <c r="O134" i="3" s="1"/>
  <c r="O133" i="3" s="1"/>
  <c r="R132" i="3"/>
  <c r="V132" i="3" s="1"/>
  <c r="V131" i="3" s="1"/>
  <c r="U131" i="3"/>
  <c r="U130" i="3" s="1"/>
  <c r="T131" i="3"/>
  <c r="T130" i="3" s="1"/>
  <c r="S131" i="3"/>
  <c r="S130" i="3" s="1"/>
  <c r="Q131" i="3"/>
  <c r="Q130" i="3" s="1"/>
  <c r="P131" i="3"/>
  <c r="P130" i="3" s="1"/>
  <c r="O131" i="3"/>
  <c r="O130" i="3" s="1"/>
  <c r="U128" i="3"/>
  <c r="U127" i="3" s="1"/>
  <c r="V127" i="3"/>
  <c r="T127" i="3"/>
  <c r="S127" i="3"/>
  <c r="R127" i="3"/>
  <c r="Q127" i="3"/>
  <c r="P127" i="3"/>
  <c r="O127" i="3"/>
  <c r="V126" i="3"/>
  <c r="W126" i="3" s="1"/>
  <c r="U125" i="3"/>
  <c r="T125" i="3"/>
  <c r="S125" i="3"/>
  <c r="R125" i="3"/>
  <c r="Q125" i="3"/>
  <c r="P125" i="3"/>
  <c r="O125" i="3"/>
  <c r="R124" i="3"/>
  <c r="V124" i="3" s="1"/>
  <c r="W124" i="3" s="1"/>
  <c r="R123" i="3"/>
  <c r="V123" i="3" s="1"/>
  <c r="W123" i="3" s="1"/>
  <c r="R122" i="3"/>
  <c r="V122" i="3" s="1"/>
  <c r="W122" i="3" s="1"/>
  <c r="R121" i="3"/>
  <c r="V121" i="3" s="1"/>
  <c r="W121" i="3" s="1"/>
  <c r="R120" i="3"/>
  <c r="V120" i="3" s="1"/>
  <c r="W120" i="3" s="1"/>
  <c r="R119" i="3"/>
  <c r="V119" i="3" s="1"/>
  <c r="U118" i="3"/>
  <c r="T118" i="3"/>
  <c r="S118" i="3"/>
  <c r="S117" i="3" s="1"/>
  <c r="Q118" i="3"/>
  <c r="Q117" i="3" s="1"/>
  <c r="P118" i="3"/>
  <c r="P117" i="3" s="1"/>
  <c r="O118" i="3"/>
  <c r="O117" i="3" s="1"/>
  <c r="R116" i="3"/>
  <c r="V116" i="3" s="1"/>
  <c r="W116" i="3" s="1"/>
  <c r="R115" i="3"/>
  <c r="V115" i="3" s="1"/>
  <c r="W115" i="3" s="1"/>
  <c r="R114" i="3"/>
  <c r="V114" i="3" s="1"/>
  <c r="W114" i="3" s="1"/>
  <c r="R113" i="3"/>
  <c r="V113" i="3" s="1"/>
  <c r="U112" i="3"/>
  <c r="T112" i="3"/>
  <c r="S112" i="3"/>
  <c r="Q112" i="3"/>
  <c r="P112" i="3"/>
  <c r="O112" i="3"/>
  <c r="R111" i="3"/>
  <c r="V111" i="3" s="1"/>
  <c r="W111" i="3" s="1"/>
  <c r="R110" i="3"/>
  <c r="V110" i="3" s="1"/>
  <c r="W110" i="3" s="1"/>
  <c r="R109" i="3"/>
  <c r="V109" i="3" s="1"/>
  <c r="W109" i="3" s="1"/>
  <c r="R108" i="3"/>
  <c r="R107" i="3"/>
  <c r="V107" i="3" s="1"/>
  <c r="W107" i="3" s="1"/>
  <c r="R106" i="3"/>
  <c r="V106" i="3" s="1"/>
  <c r="W106" i="3" s="1"/>
  <c r="U105" i="3"/>
  <c r="T105" i="3"/>
  <c r="S105" i="3"/>
  <c r="Q105" i="3"/>
  <c r="P105" i="3"/>
  <c r="O105" i="3"/>
  <c r="R104" i="3"/>
  <c r="V104" i="3" s="1"/>
  <c r="W104" i="3" s="1"/>
  <c r="R103" i="3"/>
  <c r="V103" i="3" s="1"/>
  <c r="W103" i="3" s="1"/>
  <c r="R102" i="3"/>
  <c r="V102" i="3" s="1"/>
  <c r="W102" i="3" s="1"/>
  <c r="R101" i="3"/>
  <c r="V101" i="3" s="1"/>
  <c r="W101" i="3" s="1"/>
  <c r="U100" i="3"/>
  <c r="U95" i="3" s="1"/>
  <c r="R100" i="3"/>
  <c r="V100" i="3" s="1"/>
  <c r="W100" i="3" s="1"/>
  <c r="R99" i="3"/>
  <c r="V99" i="3" s="1"/>
  <c r="W99" i="3" s="1"/>
  <c r="R98" i="3"/>
  <c r="V98" i="3" s="1"/>
  <c r="W98" i="3" s="1"/>
  <c r="R97" i="3"/>
  <c r="V97" i="3" s="1"/>
  <c r="W97" i="3" s="1"/>
  <c r="R96" i="3"/>
  <c r="V96" i="3" s="1"/>
  <c r="W96" i="3" s="1"/>
  <c r="T95" i="3"/>
  <c r="S95" i="3"/>
  <c r="Q95" i="3"/>
  <c r="P95" i="3"/>
  <c r="O95" i="3"/>
  <c r="U93" i="3"/>
  <c r="U92" i="3" s="1"/>
  <c r="U91" i="3" s="1"/>
  <c r="R93" i="3"/>
  <c r="T92" i="3"/>
  <c r="T91" i="3" s="1"/>
  <c r="S92" i="3"/>
  <c r="S91" i="3" s="1"/>
  <c r="Q92" i="3"/>
  <c r="Q91" i="3" s="1"/>
  <c r="P92" i="3"/>
  <c r="P91" i="3" s="1"/>
  <c r="O92" i="3"/>
  <c r="O91" i="3" s="1"/>
  <c r="U90" i="3"/>
  <c r="U89" i="3" s="1"/>
  <c r="R90" i="3"/>
  <c r="T89" i="3"/>
  <c r="S89" i="3"/>
  <c r="Q89" i="3"/>
  <c r="P89" i="3"/>
  <c r="O89" i="3"/>
  <c r="U88" i="3"/>
  <c r="U87" i="3" s="1"/>
  <c r="R88" i="3"/>
  <c r="T87" i="3"/>
  <c r="S87" i="3"/>
  <c r="Q87" i="3"/>
  <c r="P87" i="3"/>
  <c r="O87" i="3"/>
  <c r="R86" i="3"/>
  <c r="V86" i="3" s="1"/>
  <c r="W86" i="3" s="1"/>
  <c r="T85" i="3"/>
  <c r="U85" i="3" s="1"/>
  <c r="U84" i="3" s="1"/>
  <c r="R85" i="3"/>
  <c r="T84" i="3"/>
  <c r="S84" i="3"/>
  <c r="Q84" i="3"/>
  <c r="P84" i="3"/>
  <c r="O84" i="3"/>
  <c r="R82" i="3"/>
  <c r="V82" i="3" s="1"/>
  <c r="V81" i="3" s="1"/>
  <c r="U81" i="3"/>
  <c r="T81" i="3"/>
  <c r="S81" i="3"/>
  <c r="Q81" i="3"/>
  <c r="P81" i="3"/>
  <c r="O81" i="3"/>
  <c r="R80" i="3"/>
  <c r="V80" i="3" s="1"/>
  <c r="V79" i="3" s="1"/>
  <c r="U79" i="3"/>
  <c r="T79" i="3"/>
  <c r="S79" i="3"/>
  <c r="Q79" i="3"/>
  <c r="P79" i="3"/>
  <c r="O79" i="3"/>
  <c r="U77" i="3"/>
  <c r="R77" i="3"/>
  <c r="U76" i="3"/>
  <c r="R76" i="3"/>
  <c r="U75" i="3"/>
  <c r="R75" i="3"/>
  <c r="T74" i="3"/>
  <c r="S74" i="3"/>
  <c r="Q74" i="3"/>
  <c r="P74" i="3"/>
  <c r="O74" i="3"/>
  <c r="R73" i="3"/>
  <c r="V73" i="3" s="1"/>
  <c r="W73" i="3" s="1"/>
  <c r="R72" i="3"/>
  <c r="R71" i="3"/>
  <c r="V71" i="3" s="1"/>
  <c r="W71" i="3" s="1"/>
  <c r="U70" i="3"/>
  <c r="U69" i="3" s="1"/>
  <c r="R70" i="3"/>
  <c r="T69" i="3"/>
  <c r="S69" i="3"/>
  <c r="Q69" i="3"/>
  <c r="P69" i="3"/>
  <c r="O69" i="3"/>
  <c r="U66" i="3"/>
  <c r="U65" i="3" s="1"/>
  <c r="R66" i="3"/>
  <c r="T65" i="3"/>
  <c r="S65" i="3"/>
  <c r="Q65" i="3"/>
  <c r="P65" i="3"/>
  <c r="O65" i="3"/>
  <c r="R64" i="3"/>
  <c r="R63" i="3" s="1"/>
  <c r="U63" i="3"/>
  <c r="T63" i="3"/>
  <c r="S63" i="3"/>
  <c r="Q63" i="3"/>
  <c r="P63" i="3"/>
  <c r="O63" i="3"/>
  <c r="R62" i="3"/>
  <c r="V62" i="3" s="1"/>
  <c r="R61" i="3"/>
  <c r="U60" i="3"/>
  <c r="T60" i="3"/>
  <c r="S60" i="3"/>
  <c r="Q60" i="3"/>
  <c r="P60" i="3"/>
  <c r="O60" i="3"/>
  <c r="U58" i="3"/>
  <c r="U57" i="3" s="1"/>
  <c r="R58" i="3"/>
  <c r="R57" i="3" s="1"/>
  <c r="T57" i="3"/>
  <c r="S57" i="3"/>
  <c r="Q57" i="3"/>
  <c r="P57" i="3"/>
  <c r="O57" i="3"/>
  <c r="R56" i="3"/>
  <c r="V56" i="3" s="1"/>
  <c r="W56" i="3" s="1"/>
  <c r="R55" i="3"/>
  <c r="V55" i="3" s="1"/>
  <c r="W55" i="3" s="1"/>
  <c r="R54" i="3"/>
  <c r="V54" i="3" s="1"/>
  <c r="W54" i="3" s="1"/>
  <c r="R53" i="3"/>
  <c r="U52" i="3"/>
  <c r="U50" i="3" s="1"/>
  <c r="T52" i="3"/>
  <c r="T50" i="3" s="1"/>
  <c r="S52" i="3"/>
  <c r="S50" i="3" s="1"/>
  <c r="Q52" i="3"/>
  <c r="Q50" i="3" s="1"/>
  <c r="P52" i="3"/>
  <c r="P50" i="3" s="1"/>
  <c r="O52" i="3"/>
  <c r="O50" i="3" s="1"/>
  <c r="U49" i="3"/>
  <c r="R49" i="3"/>
  <c r="R48" i="3"/>
  <c r="V48" i="3" s="1"/>
  <c r="W48" i="3" s="1"/>
  <c r="R47" i="3"/>
  <c r="V47" i="3" s="1"/>
  <c r="W47" i="3" s="1"/>
  <c r="R46" i="3"/>
  <c r="V46" i="3" s="1"/>
  <c r="T45" i="3"/>
  <c r="S45" i="3"/>
  <c r="Q45" i="3"/>
  <c r="P45" i="3"/>
  <c r="O45" i="3"/>
  <c r="R41" i="3"/>
  <c r="R40" i="3" s="1"/>
  <c r="R39" i="3" s="1"/>
  <c r="R38" i="3" s="1"/>
  <c r="R37" i="3" s="1"/>
  <c r="U40" i="3"/>
  <c r="U39" i="3" s="1"/>
  <c r="U38" i="3" s="1"/>
  <c r="U37" i="3" s="1"/>
  <c r="T40" i="3"/>
  <c r="T39" i="3" s="1"/>
  <c r="T38" i="3" s="1"/>
  <c r="T37" i="3" s="1"/>
  <c r="S40" i="3"/>
  <c r="S39" i="3" s="1"/>
  <c r="S38" i="3" s="1"/>
  <c r="S37" i="3" s="1"/>
  <c r="Q40" i="3"/>
  <c r="Q39" i="3" s="1"/>
  <c r="Q38" i="3" s="1"/>
  <c r="Q37" i="3" s="1"/>
  <c r="P40" i="3"/>
  <c r="P39" i="3" s="1"/>
  <c r="P38" i="3" s="1"/>
  <c r="P37" i="3" s="1"/>
  <c r="O40" i="3"/>
  <c r="O39" i="3" s="1"/>
  <c r="O38" i="3" s="1"/>
  <c r="O37" i="3" s="1"/>
  <c r="U36" i="3"/>
  <c r="R36" i="3"/>
  <c r="U35" i="3"/>
  <c r="R35" i="3"/>
  <c r="U34" i="3"/>
  <c r="R34" i="3"/>
  <c r="U33" i="3"/>
  <c r="R33" i="3"/>
  <c r="T32" i="3"/>
  <c r="S32" i="3"/>
  <c r="Q32" i="3"/>
  <c r="P32" i="3"/>
  <c r="O32" i="3"/>
  <c r="U31" i="3"/>
  <c r="R31" i="3"/>
  <c r="U30" i="3"/>
  <c r="R30" i="3"/>
  <c r="U29" i="3"/>
  <c r="R29" i="3"/>
  <c r="U28" i="3"/>
  <c r="R28" i="3"/>
  <c r="T27" i="3"/>
  <c r="S27" i="3"/>
  <c r="Q27" i="3"/>
  <c r="Q26" i="3" s="1"/>
  <c r="Q25" i="3" s="1"/>
  <c r="P27" i="3"/>
  <c r="O27" i="3"/>
  <c r="R24" i="3"/>
  <c r="R23" i="3" s="1"/>
  <c r="R22" i="3" s="1"/>
  <c r="R21" i="3" s="1"/>
  <c r="U23" i="3"/>
  <c r="U22" i="3" s="1"/>
  <c r="U21" i="3" s="1"/>
  <c r="T23" i="3"/>
  <c r="T22" i="3" s="1"/>
  <c r="T21" i="3" s="1"/>
  <c r="S23" i="3"/>
  <c r="S22" i="3" s="1"/>
  <c r="S21" i="3" s="1"/>
  <c r="Q23" i="3"/>
  <c r="Q22" i="3" s="1"/>
  <c r="Q21" i="3" s="1"/>
  <c r="P23" i="3"/>
  <c r="P22" i="3" s="1"/>
  <c r="P21" i="3" s="1"/>
  <c r="O23" i="3"/>
  <c r="O22" i="3" s="1"/>
  <c r="O21" i="3" s="1"/>
  <c r="R19" i="3"/>
  <c r="V19" i="3" s="1"/>
  <c r="W19" i="3" s="1"/>
  <c r="U18" i="3"/>
  <c r="R18" i="3"/>
  <c r="V18" i="3" s="1"/>
  <c r="W18" i="3" s="1"/>
  <c r="Q17" i="3"/>
  <c r="Q15" i="3" s="1"/>
  <c r="Q14" i="3" s="1"/>
  <c r="Q13" i="3" s="1"/>
  <c r="Q12" i="3" s="1"/>
  <c r="Q11" i="3" s="1"/>
  <c r="O17" i="3"/>
  <c r="O15" i="3" s="1"/>
  <c r="O14" i="3" s="1"/>
  <c r="O13" i="3" s="1"/>
  <c r="O12" i="3" s="1"/>
  <c r="O11" i="3" s="1"/>
  <c r="T16" i="3"/>
  <c r="T15" i="3" s="1"/>
  <c r="T14" i="3" s="1"/>
  <c r="T13" i="3" s="1"/>
  <c r="T12" i="3" s="1"/>
  <c r="T11" i="3" s="1"/>
  <c r="R16" i="3"/>
  <c r="V16" i="3" s="1"/>
  <c r="U15" i="3"/>
  <c r="U14" i="3" s="1"/>
  <c r="U13" i="3" s="1"/>
  <c r="U12" i="3" s="1"/>
  <c r="U11" i="3" s="1"/>
  <c r="S15" i="3"/>
  <c r="S14" i="3" s="1"/>
  <c r="S13" i="3" s="1"/>
  <c r="S12" i="3" s="1"/>
  <c r="S11" i="3" s="1"/>
  <c r="P15" i="3"/>
  <c r="P14" i="3" s="1"/>
  <c r="P13" i="3" s="1"/>
  <c r="P12" i="3" s="1"/>
  <c r="P11" i="3" s="1"/>
  <c r="I26" i="3" l="1"/>
  <c r="I25" i="3" s="1"/>
  <c r="H94" i="3"/>
  <c r="E26" i="3"/>
  <c r="E25" i="3" s="1"/>
  <c r="I94" i="3"/>
  <c r="G26" i="3"/>
  <c r="G25" i="3" s="1"/>
  <c r="G20" i="3" s="1"/>
  <c r="H59" i="3"/>
  <c r="G83" i="3"/>
  <c r="G67" i="3" s="1"/>
  <c r="T117" i="3"/>
  <c r="V66" i="3"/>
  <c r="V65" i="3" s="1"/>
  <c r="V163" i="3"/>
  <c r="W163" i="3" s="1"/>
  <c r="I117" i="3"/>
  <c r="I67" i="3" s="1"/>
  <c r="G59" i="3"/>
  <c r="G94" i="3"/>
  <c r="V76" i="3"/>
  <c r="W76" i="3" s="1"/>
  <c r="G44" i="3"/>
  <c r="E151" i="3"/>
  <c r="D151" i="3"/>
  <c r="G151" i="3"/>
  <c r="H151" i="3"/>
  <c r="I151" i="3"/>
  <c r="G129" i="3"/>
  <c r="H129" i="3"/>
  <c r="I129" i="3"/>
  <c r="D129" i="3"/>
  <c r="D94" i="3"/>
  <c r="E94" i="3"/>
  <c r="D83" i="3"/>
  <c r="E83" i="3"/>
  <c r="D78" i="3"/>
  <c r="E78" i="3"/>
  <c r="H67" i="3"/>
  <c r="D68" i="3"/>
  <c r="E68" i="3"/>
  <c r="D59" i="3"/>
  <c r="E59" i="3"/>
  <c r="H43" i="3"/>
  <c r="I43" i="3"/>
  <c r="D44" i="3"/>
  <c r="E44" i="3"/>
  <c r="D26" i="3"/>
  <c r="D25" i="3" s="1"/>
  <c r="D20" i="3" s="1"/>
  <c r="H20" i="3"/>
  <c r="I20" i="3"/>
  <c r="E20" i="3"/>
  <c r="P68" i="3"/>
  <c r="R81" i="3"/>
  <c r="V90" i="3"/>
  <c r="V89" i="3" s="1"/>
  <c r="V28" i="3"/>
  <c r="W28" i="3" s="1"/>
  <c r="V31" i="3"/>
  <c r="W31" i="3" s="1"/>
  <c r="O68" i="3"/>
  <c r="P26" i="3"/>
  <c r="P25" i="3" s="1"/>
  <c r="P20" i="3" s="1"/>
  <c r="V88" i="3"/>
  <c r="V87" i="3" s="1"/>
  <c r="T26" i="3"/>
  <c r="T25" i="3" s="1"/>
  <c r="V161" i="3"/>
  <c r="W161" i="3" s="1"/>
  <c r="Q44" i="3"/>
  <c r="Q59" i="3"/>
  <c r="Q78" i="3"/>
  <c r="Q20" i="3"/>
  <c r="R52" i="3"/>
  <c r="R50" i="3" s="1"/>
  <c r="S26" i="3"/>
  <c r="S25" i="3" s="1"/>
  <c r="S20" i="3" s="1"/>
  <c r="U117" i="3"/>
  <c r="R112" i="3"/>
  <c r="S83" i="3"/>
  <c r="T83" i="3"/>
  <c r="V34" i="3"/>
  <c r="W34" i="3" s="1"/>
  <c r="S59" i="3"/>
  <c r="Q68" i="3"/>
  <c r="S68" i="3"/>
  <c r="T68" i="3"/>
  <c r="V35" i="3"/>
  <c r="W35" i="3" s="1"/>
  <c r="V77" i="3"/>
  <c r="W77" i="3" s="1"/>
  <c r="R89" i="3"/>
  <c r="W89" i="3" s="1"/>
  <c r="S129" i="3"/>
  <c r="R174" i="3"/>
  <c r="V174" i="3" s="1"/>
  <c r="W174" i="3" s="1"/>
  <c r="U83" i="3"/>
  <c r="P151" i="3"/>
  <c r="V162" i="3"/>
  <c r="W162" i="3" s="1"/>
  <c r="T20" i="3"/>
  <c r="U94" i="3"/>
  <c r="Q151" i="3"/>
  <c r="T94" i="3"/>
  <c r="O94" i="3"/>
  <c r="V41" i="3"/>
  <c r="W41" i="3" s="1"/>
  <c r="T59" i="3"/>
  <c r="R79" i="3"/>
  <c r="V125" i="3"/>
  <c r="W125" i="3" s="1"/>
  <c r="S44" i="3"/>
  <c r="V166" i="3"/>
  <c r="W166" i="3" s="1"/>
  <c r="Q83" i="3"/>
  <c r="R60" i="3"/>
  <c r="R65" i="3"/>
  <c r="R131" i="3"/>
  <c r="R130" i="3" s="1"/>
  <c r="V165" i="3"/>
  <c r="W165" i="3" s="1"/>
  <c r="V139" i="3"/>
  <c r="V138" i="3" s="1"/>
  <c r="V137" i="3" s="1"/>
  <c r="W140" i="3"/>
  <c r="V200" i="3"/>
  <c r="V199" i="3" s="1"/>
  <c r="S151" i="3"/>
  <c r="U59" i="3"/>
  <c r="V64" i="3"/>
  <c r="V63" i="3" s="1"/>
  <c r="W63" i="3" s="1"/>
  <c r="R17" i="3"/>
  <c r="R15" i="3" s="1"/>
  <c r="R14" i="3" s="1"/>
  <c r="R13" i="3" s="1"/>
  <c r="R12" i="3" s="1"/>
  <c r="R11" i="3" s="1"/>
  <c r="P44" i="3"/>
  <c r="R45" i="3"/>
  <c r="O59" i="3"/>
  <c r="S94" i="3"/>
  <c r="P83" i="3"/>
  <c r="O78" i="3"/>
  <c r="R27" i="3"/>
  <c r="T44" i="3"/>
  <c r="P59" i="3"/>
  <c r="W127" i="3"/>
  <c r="P173" i="3"/>
  <c r="P172" i="3" s="1"/>
  <c r="P171" i="3" s="1"/>
  <c r="V58" i="3"/>
  <c r="V61" i="3"/>
  <c r="W61" i="3" s="1"/>
  <c r="V36" i="3"/>
  <c r="W36" i="3" s="1"/>
  <c r="O44" i="3"/>
  <c r="O43" i="3" s="1"/>
  <c r="U74" i="3"/>
  <c r="U68" i="3" s="1"/>
  <c r="R87" i="3"/>
  <c r="P94" i="3"/>
  <c r="R139" i="3"/>
  <c r="R138" i="3" s="1"/>
  <c r="R137" i="3" s="1"/>
  <c r="V160" i="3"/>
  <c r="W160" i="3" s="1"/>
  <c r="P78" i="3"/>
  <c r="U32" i="3"/>
  <c r="Q129" i="3"/>
  <c r="O26" i="3"/>
  <c r="O25" i="3" s="1"/>
  <c r="O20" i="3" s="1"/>
  <c r="U27" i="3"/>
  <c r="V93" i="3"/>
  <c r="T129" i="3"/>
  <c r="V136" i="3"/>
  <c r="V135" i="3" s="1"/>
  <c r="V167" i="3"/>
  <c r="W167" i="3" s="1"/>
  <c r="V33" i="3"/>
  <c r="W46" i="3"/>
  <c r="O172" i="3"/>
  <c r="R74" i="3"/>
  <c r="V75" i="3"/>
  <c r="W16" i="3"/>
  <c r="U45" i="3"/>
  <c r="U44" i="3" s="1"/>
  <c r="V49" i="3"/>
  <c r="W49" i="3" s="1"/>
  <c r="R69" i="3"/>
  <c r="V72" i="3"/>
  <c r="W72" i="3" s="1"/>
  <c r="U129" i="3"/>
  <c r="V108" i="3"/>
  <c r="R105" i="3"/>
  <c r="V118" i="3"/>
  <c r="W119" i="3"/>
  <c r="U157" i="3"/>
  <c r="U156" i="3" s="1"/>
  <c r="U155" i="3" s="1"/>
  <c r="U154" i="3" s="1"/>
  <c r="U153" i="3" s="1"/>
  <c r="U152" i="3" s="1"/>
  <c r="U151" i="3" s="1"/>
  <c r="W64" i="3"/>
  <c r="O83" i="3"/>
  <c r="V95" i="3"/>
  <c r="T157" i="3"/>
  <c r="T156" i="3" s="1"/>
  <c r="T155" i="3" s="1"/>
  <c r="T154" i="3" s="1"/>
  <c r="T153" i="3" s="1"/>
  <c r="T152" i="3" s="1"/>
  <c r="T151" i="3" s="1"/>
  <c r="R184" i="3"/>
  <c r="V184" i="3" s="1"/>
  <c r="W184" i="3" s="1"/>
  <c r="V53" i="3"/>
  <c r="V112" i="3"/>
  <c r="V159" i="3"/>
  <c r="W113" i="3"/>
  <c r="W132" i="3"/>
  <c r="T78" i="3"/>
  <c r="O188" i="3"/>
  <c r="R189" i="3"/>
  <c r="V189" i="3" s="1"/>
  <c r="W189" i="3" s="1"/>
  <c r="V24" i="3"/>
  <c r="V29" i="3"/>
  <c r="W29" i="3" s="1"/>
  <c r="V70" i="3"/>
  <c r="U78" i="3"/>
  <c r="R157" i="3"/>
  <c r="R156" i="3" s="1"/>
  <c r="R155" i="3" s="1"/>
  <c r="R154" i="3" s="1"/>
  <c r="R153" i="3" s="1"/>
  <c r="R152" i="3" s="1"/>
  <c r="R118" i="3"/>
  <c r="R117" i="3" s="1"/>
  <c r="W62" i="3"/>
  <c r="P129" i="3"/>
  <c r="S78" i="3"/>
  <c r="V130" i="3"/>
  <c r="V78" i="3"/>
  <c r="R84" i="3"/>
  <c r="V85" i="3"/>
  <c r="Q94" i="3"/>
  <c r="R195" i="3"/>
  <c r="O129" i="3"/>
  <c r="R32" i="3"/>
  <c r="R144" i="3"/>
  <c r="V30" i="3"/>
  <c r="W30" i="3" s="1"/>
  <c r="W80" i="3"/>
  <c r="R95" i="3"/>
  <c r="V169" i="3"/>
  <c r="W169" i="3" s="1"/>
  <c r="R179" i="3"/>
  <c r="V179" i="3" s="1"/>
  <c r="W179" i="3" s="1"/>
  <c r="O178" i="3"/>
  <c r="O182" i="3"/>
  <c r="R183" i="3"/>
  <c r="V183" i="3" s="1"/>
  <c r="W183" i="3" s="1"/>
  <c r="R200" i="3"/>
  <c r="R199" i="3" s="1"/>
  <c r="R198" i="3" s="1"/>
  <c r="R197" i="3" s="1"/>
  <c r="R196" i="3" s="1"/>
  <c r="R92" i="3"/>
  <c r="R91" i="3" s="1"/>
  <c r="D67" i="3" l="1"/>
  <c r="W65" i="3"/>
  <c r="W66" i="3"/>
  <c r="E43" i="3"/>
  <c r="G43" i="3"/>
  <c r="G42" i="3" s="1"/>
  <c r="G10" i="3" s="1"/>
  <c r="G9" i="3" s="1"/>
  <c r="G8" i="3" s="1"/>
  <c r="W90" i="3"/>
  <c r="R78" i="3"/>
  <c r="W78" i="3" s="1"/>
  <c r="D43" i="3"/>
  <c r="E67" i="3"/>
  <c r="E42" i="3" s="1"/>
  <c r="H42" i="3"/>
  <c r="H10" i="3" s="1"/>
  <c r="H9" i="3" s="1"/>
  <c r="H8" i="3" s="1"/>
  <c r="D42" i="3"/>
  <c r="D10" i="3" s="1"/>
  <c r="D9" i="3" s="1"/>
  <c r="D8" i="3" s="1"/>
  <c r="I42" i="3"/>
  <c r="I10" i="3" s="1"/>
  <c r="I9" i="3" s="1"/>
  <c r="I8" i="3" s="1"/>
  <c r="S43" i="3"/>
  <c r="Q43" i="3"/>
  <c r="Q67" i="3"/>
  <c r="W87" i="3"/>
  <c r="R44" i="3"/>
  <c r="W88" i="3"/>
  <c r="W137" i="3"/>
  <c r="W112" i="3"/>
  <c r="W79" i="3"/>
  <c r="R59" i="3"/>
  <c r="T67" i="3"/>
  <c r="S67" i="3"/>
  <c r="S42" i="3" s="1"/>
  <c r="S10" i="3" s="1"/>
  <c r="S9" i="3" s="1"/>
  <c r="S8" i="3" s="1"/>
  <c r="R26" i="3"/>
  <c r="R25" i="3" s="1"/>
  <c r="R20" i="3" s="1"/>
  <c r="P43" i="3"/>
  <c r="W131" i="3"/>
  <c r="V40" i="3"/>
  <c r="V39" i="3" s="1"/>
  <c r="V38" i="3" s="1"/>
  <c r="W136" i="3"/>
  <c r="R83" i="3"/>
  <c r="T43" i="3"/>
  <c r="P67" i="3"/>
  <c r="O67" i="3"/>
  <c r="O42" i="3" s="1"/>
  <c r="O10" i="3" s="1"/>
  <c r="O9" i="3" s="1"/>
  <c r="V17" i="3"/>
  <c r="W17" i="3" s="1"/>
  <c r="R68" i="3"/>
  <c r="R173" i="3"/>
  <c r="V173" i="3" s="1"/>
  <c r="W173" i="3" s="1"/>
  <c r="U67" i="3"/>
  <c r="U43" i="3"/>
  <c r="W93" i="3"/>
  <c r="V92" i="3"/>
  <c r="V91" i="3" s="1"/>
  <c r="W91" i="3" s="1"/>
  <c r="V60" i="3"/>
  <c r="V134" i="3"/>
  <c r="W135" i="3"/>
  <c r="W139" i="3"/>
  <c r="U26" i="3"/>
  <c r="U25" i="3" s="1"/>
  <c r="U20" i="3" s="1"/>
  <c r="V57" i="3"/>
  <c r="W57" i="3" s="1"/>
  <c r="W58" i="3"/>
  <c r="W138" i="3"/>
  <c r="W85" i="3"/>
  <c r="V84" i="3"/>
  <c r="R143" i="3"/>
  <c r="R142" i="3" s="1"/>
  <c r="R141" i="3" s="1"/>
  <c r="R129" i="3" s="1"/>
  <c r="V144" i="3"/>
  <c r="W24" i="3"/>
  <c r="V23" i="3"/>
  <c r="W75" i="3"/>
  <c r="V74" i="3"/>
  <c r="W74" i="3" s="1"/>
  <c r="V52" i="3"/>
  <c r="W53" i="3"/>
  <c r="W130" i="3"/>
  <c r="V117" i="3"/>
  <c r="W117" i="3" s="1"/>
  <c r="W118" i="3"/>
  <c r="V198" i="3"/>
  <c r="W199" i="3"/>
  <c r="R178" i="3"/>
  <c r="V178" i="3" s="1"/>
  <c r="W178" i="3" s="1"/>
  <c r="O177" i="3"/>
  <c r="W95" i="3"/>
  <c r="O181" i="3"/>
  <c r="R182" i="3"/>
  <c r="V182" i="3" s="1"/>
  <c r="W182" i="3" s="1"/>
  <c r="W200" i="3"/>
  <c r="V27" i="3"/>
  <c r="V105" i="3"/>
  <c r="W105" i="3" s="1"/>
  <c r="W108" i="3"/>
  <c r="W70" i="3"/>
  <c r="V69" i="3"/>
  <c r="V32" i="3"/>
  <c r="W32" i="3" s="1"/>
  <c r="W33" i="3"/>
  <c r="R188" i="3"/>
  <c r="V188" i="3" s="1"/>
  <c r="W188" i="3" s="1"/>
  <c r="O187" i="3"/>
  <c r="R172" i="3"/>
  <c r="V172" i="3" s="1"/>
  <c r="W172" i="3" s="1"/>
  <c r="O171" i="3"/>
  <c r="R171" i="3" s="1"/>
  <c r="V171" i="3" s="1"/>
  <c r="W171" i="3" s="1"/>
  <c r="R194" i="3"/>
  <c r="R193" i="3" s="1"/>
  <c r="R192" i="3" s="1"/>
  <c r="R191" i="3" s="1"/>
  <c r="V195" i="3"/>
  <c r="V45" i="3"/>
  <c r="R94" i="3"/>
  <c r="W159" i="3"/>
  <c r="V157" i="3"/>
  <c r="Q42" i="3" l="1"/>
  <c r="Q10" i="3" s="1"/>
  <c r="Q9" i="3" s="1"/>
  <c r="Q8" i="3" s="1"/>
  <c r="R43" i="3"/>
  <c r="U42" i="3"/>
  <c r="T42" i="3"/>
  <c r="T10" i="3" s="1"/>
  <c r="T9" i="3" s="1"/>
  <c r="T8" i="3" s="1"/>
  <c r="W40" i="3"/>
  <c r="W39" i="3"/>
  <c r="W92" i="3"/>
  <c r="U10" i="3"/>
  <c r="U9" i="3" s="1"/>
  <c r="U8" i="3" s="1"/>
  <c r="P42" i="3"/>
  <c r="P10" i="3" s="1"/>
  <c r="P9" i="3" s="1"/>
  <c r="P8" i="3" s="1"/>
  <c r="R67" i="3"/>
  <c r="R42" i="3" s="1"/>
  <c r="R10" i="3" s="1"/>
  <c r="R9" i="3" s="1"/>
  <c r="V133" i="3"/>
  <c r="W133" i="3" s="1"/>
  <c r="W134" i="3"/>
  <c r="V59" i="3"/>
  <c r="W59" i="3" s="1"/>
  <c r="W60" i="3"/>
  <c r="V15" i="3"/>
  <c r="V14" i="3" s="1"/>
  <c r="W198" i="3"/>
  <c r="V197" i="3"/>
  <c r="R181" i="3"/>
  <c r="O151" i="3"/>
  <c r="O8" i="3" s="1"/>
  <c r="W84" i="3"/>
  <c r="V83" i="3"/>
  <c r="W83" i="3" s="1"/>
  <c r="W69" i="3"/>
  <c r="V68" i="3"/>
  <c r="O176" i="3"/>
  <c r="R176" i="3" s="1"/>
  <c r="V176" i="3" s="1"/>
  <c r="W176" i="3" s="1"/>
  <c r="R177" i="3"/>
  <c r="V177" i="3" s="1"/>
  <c r="W177" i="3" s="1"/>
  <c r="W195" i="3"/>
  <c r="V194" i="3"/>
  <c r="V26" i="3"/>
  <c r="W27" i="3"/>
  <c r="W144" i="3"/>
  <c r="V143" i="3"/>
  <c r="O186" i="3"/>
  <c r="R186" i="3" s="1"/>
  <c r="V186" i="3" s="1"/>
  <c r="W186" i="3" s="1"/>
  <c r="R187" i="3"/>
  <c r="V187" i="3" s="1"/>
  <c r="W187" i="3" s="1"/>
  <c r="V50" i="3"/>
  <c r="W50" i="3" s="1"/>
  <c r="W52" i="3"/>
  <c r="W45" i="3"/>
  <c r="W23" i="3"/>
  <c r="V22" i="3"/>
  <c r="V37" i="3"/>
  <c r="W37" i="3" s="1"/>
  <c r="W38" i="3"/>
  <c r="V156" i="3"/>
  <c r="W157" i="3"/>
  <c r="V94" i="3"/>
  <c r="W94" i="3" s="1"/>
  <c r="W15" i="3" l="1"/>
  <c r="V142" i="3"/>
  <c r="W143" i="3"/>
  <c r="V155" i="3"/>
  <c r="W156" i="3"/>
  <c r="W26" i="3"/>
  <c r="V25" i="3"/>
  <c r="V196" i="3"/>
  <c r="W196" i="3" s="1"/>
  <c r="W197" i="3"/>
  <c r="V13" i="3"/>
  <c r="W14" i="3"/>
  <c r="W194" i="3"/>
  <c r="V193" i="3"/>
  <c r="V67" i="3"/>
  <c r="W67" i="3" s="1"/>
  <c r="W68" i="3"/>
  <c r="V181" i="3"/>
  <c r="W181" i="3" s="1"/>
  <c r="R151" i="3"/>
  <c r="R8" i="3" s="1"/>
  <c r="V21" i="3"/>
  <c r="W21" i="3" s="1"/>
  <c r="W22" i="3"/>
  <c r="V44" i="3"/>
  <c r="W13" i="3" l="1"/>
  <c r="V12" i="3"/>
  <c r="W155" i="3"/>
  <c r="V154" i="3"/>
  <c r="V43" i="3"/>
  <c r="W44" i="3"/>
  <c r="V20" i="3"/>
  <c r="W20" i="3" s="1"/>
  <c r="W25" i="3"/>
  <c r="V192" i="3"/>
  <c r="W193" i="3"/>
  <c r="V141" i="3"/>
  <c r="W142" i="3"/>
  <c r="W141" i="3" l="1"/>
  <c r="V129" i="3"/>
  <c r="W129" i="3" s="1"/>
  <c r="V191" i="3"/>
  <c r="W191" i="3" s="1"/>
  <c r="W192" i="3"/>
  <c r="W43" i="3"/>
  <c r="V42" i="3"/>
  <c r="W42" i="3" s="1"/>
  <c r="W154" i="3"/>
  <c r="V153" i="3"/>
  <c r="V11" i="3"/>
  <c r="W12" i="3"/>
  <c r="W11" i="3" l="1"/>
  <c r="V10" i="3"/>
  <c r="V152" i="3"/>
  <c r="W153" i="3"/>
  <c r="V151" i="3" l="1"/>
  <c r="W151" i="3" s="1"/>
  <c r="W152" i="3"/>
  <c r="V9" i="3"/>
  <c r="W10" i="3"/>
  <c r="W9" i="3" l="1"/>
  <c r="V8" i="3"/>
  <c r="W8" i="3" s="1"/>
  <c r="P894" i="1" l="1"/>
  <c r="J894" i="1"/>
  <c r="P907" i="1"/>
  <c r="M907" i="1"/>
  <c r="L907" i="1"/>
  <c r="I907" i="1"/>
  <c r="J907" i="1"/>
  <c r="P351" i="1"/>
  <c r="P906" i="1" s="1"/>
  <c r="O351" i="1"/>
  <c r="O906" i="1" s="1"/>
  <c r="M351" i="1"/>
  <c r="L351" i="1"/>
  <c r="L906" i="1" s="1"/>
  <c r="J351" i="1"/>
  <c r="J906" i="1" s="1"/>
  <c r="I351" i="1"/>
  <c r="I906" i="1" s="1"/>
  <c r="G351" i="1"/>
  <c r="G906" i="1" s="1"/>
  <c r="F351" i="1"/>
  <c r="F906" i="1" s="1"/>
  <c r="E351" i="1"/>
  <c r="I894" i="1"/>
  <c r="M849" i="1"/>
  <c r="M841" i="1"/>
  <c r="M785" i="1"/>
  <c r="M776" i="1"/>
  <c r="M774" i="1"/>
  <c r="M690" i="1"/>
  <c r="M530" i="1"/>
  <c r="M527" i="1"/>
  <c r="M408" i="1"/>
  <c r="M407" i="1"/>
  <c r="M383" i="1"/>
  <c r="M349" i="1"/>
  <c r="M344" i="1"/>
  <c r="M305" i="1"/>
  <c r="M264" i="1"/>
  <c r="M171" i="1"/>
  <c r="M894" i="1" s="1"/>
  <c r="E875" i="1"/>
  <c r="M906" i="1" l="1"/>
  <c r="F41" i="1" l="1"/>
  <c r="E352" i="1"/>
  <c r="S880" i="1"/>
  <c r="Q880" i="1"/>
  <c r="S879" i="1"/>
  <c r="Q879" i="1"/>
  <c r="S877" i="1"/>
  <c r="Q877" i="1"/>
  <c r="S876" i="1"/>
  <c r="Q876" i="1"/>
  <c r="S873" i="1"/>
  <c r="Q873" i="1"/>
  <c r="S871" i="1"/>
  <c r="Q871" i="1"/>
  <c r="S870" i="1"/>
  <c r="Q870" i="1"/>
  <c r="S866" i="1"/>
  <c r="Q866" i="1"/>
  <c r="S864" i="1"/>
  <c r="Q864" i="1"/>
  <c r="S863" i="1"/>
  <c r="Q863" i="1"/>
  <c r="S862" i="1"/>
  <c r="Q862" i="1"/>
  <c r="S860" i="1"/>
  <c r="Q860" i="1"/>
  <c r="S859" i="1"/>
  <c r="Q859" i="1"/>
  <c r="S855" i="1"/>
  <c r="Q855" i="1"/>
  <c r="S854" i="1"/>
  <c r="Q854" i="1"/>
  <c r="S849" i="1"/>
  <c r="Q849" i="1"/>
  <c r="S848" i="1"/>
  <c r="Q848" i="1"/>
  <c r="S847" i="1"/>
  <c r="Q847" i="1"/>
  <c r="S845" i="1"/>
  <c r="Q845" i="1"/>
  <c r="S844" i="1"/>
  <c r="Q844" i="1"/>
  <c r="S843" i="1"/>
  <c r="Q843" i="1"/>
  <c r="S841" i="1"/>
  <c r="Q841" i="1"/>
  <c r="S840" i="1"/>
  <c r="Q840" i="1"/>
  <c r="S839" i="1"/>
  <c r="Q839" i="1"/>
  <c r="S837" i="1"/>
  <c r="Q837" i="1"/>
  <c r="S836" i="1"/>
  <c r="Q836" i="1"/>
  <c r="S835" i="1"/>
  <c r="Q835" i="1"/>
  <c r="S833" i="1"/>
  <c r="Q833" i="1"/>
  <c r="S831" i="1"/>
  <c r="Q831" i="1"/>
  <c r="S830" i="1"/>
  <c r="Q830" i="1"/>
  <c r="S829" i="1"/>
  <c r="Q829" i="1"/>
  <c r="S827" i="1"/>
  <c r="Q827" i="1"/>
  <c r="S826" i="1"/>
  <c r="Q826" i="1"/>
  <c r="S825" i="1"/>
  <c r="Q825" i="1"/>
  <c r="S823" i="1"/>
  <c r="Q823" i="1"/>
  <c r="S822" i="1"/>
  <c r="Q822" i="1"/>
  <c r="S820" i="1"/>
  <c r="Q820" i="1"/>
  <c r="S819" i="1"/>
  <c r="Q819" i="1"/>
  <c r="S818" i="1"/>
  <c r="Q818" i="1"/>
  <c r="S816" i="1"/>
  <c r="Q816" i="1"/>
  <c r="S815" i="1"/>
  <c r="Q815" i="1"/>
  <c r="S813" i="1"/>
  <c r="Q813" i="1"/>
  <c r="S812" i="1"/>
  <c r="Q812" i="1"/>
  <c r="S811" i="1"/>
  <c r="Q811" i="1"/>
  <c r="S809" i="1"/>
  <c r="Q809" i="1"/>
  <c r="S808" i="1"/>
  <c r="Q808" i="1"/>
  <c r="S806" i="1"/>
  <c r="Q806" i="1"/>
  <c r="S804" i="1"/>
  <c r="Q804" i="1"/>
  <c r="S803" i="1"/>
  <c r="Q803" i="1"/>
  <c r="S799" i="1"/>
  <c r="Q799" i="1"/>
  <c r="S798" i="1"/>
  <c r="Q798" i="1"/>
  <c r="S796" i="1"/>
  <c r="Q796" i="1"/>
  <c r="S795" i="1"/>
  <c r="Q795" i="1"/>
  <c r="S794" i="1"/>
  <c r="Q794" i="1"/>
  <c r="S792" i="1"/>
  <c r="Q792" i="1"/>
  <c r="S791" i="1"/>
  <c r="Q791" i="1"/>
  <c r="S787" i="1"/>
  <c r="Q787" i="1"/>
  <c r="S785" i="1"/>
  <c r="Q785" i="1"/>
  <c r="S784" i="1"/>
  <c r="Q784" i="1"/>
  <c r="S783" i="1"/>
  <c r="Q783" i="1"/>
  <c r="S779" i="1"/>
  <c r="Q779" i="1"/>
  <c r="S778" i="1"/>
  <c r="Q778" i="1"/>
  <c r="S776" i="1"/>
  <c r="Q776" i="1"/>
  <c r="S775" i="1"/>
  <c r="Q775" i="1"/>
  <c r="S774" i="1"/>
  <c r="Q774" i="1"/>
  <c r="S772" i="1"/>
  <c r="Q772" i="1"/>
  <c r="S770" i="1"/>
  <c r="Q770" i="1"/>
  <c r="S768" i="1"/>
  <c r="Q768" i="1"/>
  <c r="S767" i="1"/>
  <c r="Q767" i="1"/>
  <c r="S766" i="1"/>
  <c r="Q766" i="1"/>
  <c r="S761" i="1"/>
  <c r="Q761" i="1"/>
  <c r="S760" i="1"/>
  <c r="Q760" i="1"/>
  <c r="S759" i="1"/>
  <c r="Q759" i="1"/>
  <c r="S756" i="1"/>
  <c r="Q756" i="1"/>
  <c r="S751" i="1"/>
  <c r="Q751" i="1"/>
  <c r="S749" i="1"/>
  <c r="Q749" i="1"/>
  <c r="S745" i="1"/>
  <c r="Q745" i="1"/>
  <c r="S740" i="1"/>
  <c r="Q740" i="1"/>
  <c r="S739" i="1"/>
  <c r="Q739" i="1"/>
  <c r="S736" i="1"/>
  <c r="Q736" i="1"/>
  <c r="S735" i="1"/>
  <c r="Q735" i="1"/>
  <c r="S732" i="1"/>
  <c r="Q732" i="1"/>
  <c r="S728" i="1"/>
  <c r="Q728" i="1"/>
  <c r="S725" i="1"/>
  <c r="Q725" i="1"/>
  <c r="S724" i="1"/>
  <c r="Q724" i="1"/>
  <c r="S721" i="1"/>
  <c r="Q721" i="1"/>
  <c r="S720" i="1"/>
  <c r="Q720" i="1"/>
  <c r="S719" i="1"/>
  <c r="Q719" i="1"/>
  <c r="S715" i="1"/>
  <c r="Q715" i="1"/>
  <c r="S714" i="1"/>
  <c r="Q714" i="1"/>
  <c r="S712" i="1"/>
  <c r="Q712" i="1"/>
  <c r="S711" i="1"/>
  <c r="Q711" i="1"/>
  <c r="S710" i="1"/>
  <c r="Q710" i="1"/>
  <c r="S709" i="1"/>
  <c r="Q709" i="1"/>
  <c r="S708" i="1"/>
  <c r="Q708" i="1"/>
  <c r="S707" i="1"/>
  <c r="Q707" i="1"/>
  <c r="S702" i="1"/>
  <c r="Q702" i="1"/>
  <c r="S701" i="1"/>
  <c r="Q701" i="1"/>
  <c r="S700" i="1"/>
  <c r="Q700" i="1"/>
  <c r="S699" i="1"/>
  <c r="Q699" i="1"/>
  <c r="S698" i="1"/>
  <c r="Q698" i="1"/>
  <c r="S697" i="1"/>
  <c r="Q697" i="1"/>
  <c r="S696" i="1"/>
  <c r="Q696" i="1"/>
  <c r="S695" i="1"/>
  <c r="Q695" i="1"/>
  <c r="S694" i="1"/>
  <c r="Q694" i="1"/>
  <c r="S693" i="1"/>
  <c r="Q693" i="1"/>
  <c r="S692" i="1"/>
  <c r="Q692" i="1"/>
  <c r="S691" i="1"/>
  <c r="Q691" i="1"/>
  <c r="S690" i="1"/>
  <c r="Q690" i="1"/>
  <c r="S689" i="1"/>
  <c r="Q689" i="1"/>
  <c r="S688" i="1"/>
  <c r="Q688" i="1"/>
  <c r="S687" i="1"/>
  <c r="Q687" i="1"/>
  <c r="S686" i="1"/>
  <c r="Q686" i="1"/>
  <c r="S685" i="1"/>
  <c r="Q685" i="1"/>
  <c r="S684" i="1"/>
  <c r="Q684" i="1"/>
  <c r="S683" i="1"/>
  <c r="Q683" i="1"/>
  <c r="S682" i="1"/>
  <c r="Q682" i="1"/>
  <c r="S681" i="1"/>
  <c r="Q681" i="1"/>
  <c r="S680" i="1"/>
  <c r="Q680" i="1"/>
  <c r="S679" i="1"/>
  <c r="Q679" i="1"/>
  <c r="S678" i="1"/>
  <c r="Q678" i="1"/>
  <c r="S677" i="1"/>
  <c r="Q677" i="1"/>
  <c r="S676" i="1"/>
  <c r="Q676" i="1"/>
  <c r="S675" i="1"/>
  <c r="Q675" i="1"/>
  <c r="S674" i="1"/>
  <c r="Q674" i="1"/>
  <c r="S673" i="1"/>
  <c r="Q673" i="1"/>
  <c r="S672" i="1"/>
  <c r="Q672" i="1"/>
  <c r="S671" i="1"/>
  <c r="Q671" i="1"/>
  <c r="S670" i="1"/>
  <c r="Q670" i="1"/>
  <c r="S668" i="1"/>
  <c r="Q668" i="1"/>
  <c r="S667" i="1"/>
  <c r="Q667" i="1"/>
  <c r="S666" i="1"/>
  <c r="Q666" i="1"/>
  <c r="S665" i="1"/>
  <c r="Q665" i="1"/>
  <c r="S664" i="1"/>
  <c r="Q664" i="1"/>
  <c r="S663" i="1"/>
  <c r="Q663" i="1"/>
  <c r="S662" i="1"/>
  <c r="Q662" i="1"/>
  <c r="S661" i="1"/>
  <c r="Q661" i="1"/>
  <c r="S660" i="1"/>
  <c r="Q660" i="1"/>
  <c r="S659" i="1"/>
  <c r="Q659" i="1"/>
  <c r="S658" i="1"/>
  <c r="Q658" i="1"/>
  <c r="S657" i="1"/>
  <c r="Q657" i="1"/>
  <c r="S656" i="1"/>
  <c r="Q656" i="1"/>
  <c r="S655" i="1"/>
  <c r="Q655" i="1"/>
  <c r="S653" i="1"/>
  <c r="Q653" i="1"/>
  <c r="S652" i="1"/>
  <c r="Q652" i="1"/>
  <c r="S651" i="1"/>
  <c r="Q651" i="1"/>
  <c r="S650" i="1"/>
  <c r="Q650" i="1"/>
  <c r="S649" i="1"/>
  <c r="Q649" i="1"/>
  <c r="S648" i="1"/>
  <c r="Q648" i="1"/>
  <c r="S647" i="1"/>
  <c r="Q647" i="1"/>
  <c r="S646" i="1"/>
  <c r="Q646" i="1"/>
  <c r="S645" i="1"/>
  <c r="Q645" i="1"/>
  <c r="S644" i="1"/>
  <c r="Q644" i="1"/>
  <c r="S643" i="1"/>
  <c r="Q643" i="1"/>
  <c r="S642" i="1"/>
  <c r="Q642" i="1"/>
  <c r="S641" i="1"/>
  <c r="Q641" i="1"/>
  <c r="S640" i="1"/>
  <c r="Q640" i="1"/>
  <c r="S639" i="1"/>
  <c r="Q639" i="1"/>
  <c r="S638" i="1"/>
  <c r="Q638" i="1"/>
  <c r="S637" i="1"/>
  <c r="Q637" i="1"/>
  <c r="S636" i="1"/>
  <c r="Q636" i="1"/>
  <c r="S635" i="1"/>
  <c r="Q635" i="1"/>
  <c r="S634" i="1"/>
  <c r="Q634" i="1"/>
  <c r="S633" i="1"/>
  <c r="Q633" i="1"/>
  <c r="S632" i="1"/>
  <c r="Q632" i="1"/>
  <c r="S631" i="1"/>
  <c r="Q631" i="1"/>
  <c r="S630" i="1"/>
  <c r="Q630" i="1"/>
  <c r="S629" i="1"/>
  <c r="Q629" i="1"/>
  <c r="S628" i="1"/>
  <c r="Q628" i="1"/>
  <c r="S627" i="1"/>
  <c r="Q627" i="1"/>
  <c r="S626" i="1"/>
  <c r="Q626" i="1"/>
  <c r="S625" i="1"/>
  <c r="Q625" i="1"/>
  <c r="S624" i="1"/>
  <c r="Q624" i="1"/>
  <c r="S623" i="1"/>
  <c r="Q623" i="1"/>
  <c r="S622" i="1"/>
  <c r="Q622" i="1"/>
  <c r="S621" i="1"/>
  <c r="Q621" i="1"/>
  <c r="S620" i="1"/>
  <c r="Q620" i="1"/>
  <c r="S619" i="1"/>
  <c r="Q619" i="1"/>
  <c r="S618" i="1"/>
  <c r="Q618" i="1"/>
  <c r="S617" i="1"/>
  <c r="Q617" i="1"/>
  <c r="S616" i="1"/>
  <c r="Q616" i="1"/>
  <c r="S615" i="1"/>
  <c r="Q615" i="1"/>
  <c r="S614" i="1"/>
  <c r="Q614" i="1"/>
  <c r="S613" i="1"/>
  <c r="Q613" i="1"/>
  <c r="S612" i="1"/>
  <c r="Q612" i="1"/>
  <c r="S611" i="1"/>
  <c r="Q611" i="1"/>
  <c r="S610" i="1"/>
  <c r="Q610" i="1"/>
  <c r="S609" i="1"/>
  <c r="Q609" i="1"/>
  <c r="S608" i="1"/>
  <c r="Q608" i="1"/>
  <c r="S607" i="1"/>
  <c r="Q607" i="1"/>
  <c r="S606" i="1"/>
  <c r="Q606" i="1"/>
  <c r="S605" i="1"/>
  <c r="Q605" i="1"/>
  <c r="S604" i="1"/>
  <c r="Q604" i="1"/>
  <c r="S603" i="1"/>
  <c r="Q603" i="1"/>
  <c r="S602" i="1"/>
  <c r="Q602" i="1"/>
  <c r="S601" i="1"/>
  <c r="Q601" i="1"/>
  <c r="S600" i="1"/>
  <c r="Q600" i="1"/>
  <c r="S599" i="1"/>
  <c r="Q599" i="1"/>
  <c r="S598" i="1"/>
  <c r="Q598" i="1"/>
  <c r="S597" i="1"/>
  <c r="Q597" i="1"/>
  <c r="S596" i="1"/>
  <c r="Q596" i="1"/>
  <c r="S595" i="1"/>
  <c r="Q595" i="1"/>
  <c r="S594" i="1"/>
  <c r="Q594" i="1"/>
  <c r="S593" i="1"/>
  <c r="Q593" i="1"/>
  <c r="S592" i="1"/>
  <c r="Q592" i="1"/>
  <c r="S591" i="1"/>
  <c r="Q591" i="1"/>
  <c r="S589" i="1"/>
  <c r="Q589" i="1"/>
  <c r="S588" i="1"/>
  <c r="Q588" i="1"/>
  <c r="S587" i="1"/>
  <c r="Q587" i="1"/>
  <c r="S586" i="1"/>
  <c r="Q586" i="1"/>
  <c r="S585" i="1"/>
  <c r="Q585" i="1"/>
  <c r="S584" i="1"/>
  <c r="Q584" i="1"/>
  <c r="S583" i="1"/>
  <c r="Q583" i="1"/>
  <c r="S582" i="1"/>
  <c r="Q582" i="1"/>
  <c r="S581" i="1"/>
  <c r="Q581" i="1"/>
  <c r="S580" i="1"/>
  <c r="Q580" i="1"/>
  <c r="S577" i="1"/>
  <c r="Q577" i="1"/>
  <c r="S573" i="1"/>
  <c r="Q573" i="1"/>
  <c r="S572" i="1"/>
  <c r="Q572" i="1"/>
  <c r="S570" i="1"/>
  <c r="Q570" i="1"/>
  <c r="S569" i="1"/>
  <c r="Q569" i="1"/>
  <c r="S567" i="1"/>
  <c r="Q567" i="1"/>
  <c r="S566" i="1"/>
  <c r="Q566" i="1"/>
  <c r="S565" i="1"/>
  <c r="Q565" i="1"/>
  <c r="S563" i="1"/>
  <c r="Q563" i="1"/>
  <c r="S562" i="1"/>
  <c r="Q562" i="1"/>
  <c r="S560" i="1"/>
  <c r="Q560" i="1"/>
  <c r="S559" i="1"/>
  <c r="Q559" i="1"/>
  <c r="S558" i="1"/>
  <c r="Q558" i="1"/>
  <c r="S556" i="1"/>
  <c r="Q556" i="1"/>
  <c r="S555" i="1"/>
  <c r="Q555" i="1"/>
  <c r="S550" i="1"/>
  <c r="Q550" i="1"/>
  <c r="S549" i="1"/>
  <c r="Q549" i="1"/>
  <c r="S548" i="1"/>
  <c r="Q548" i="1"/>
  <c r="S545" i="1"/>
  <c r="Q545" i="1"/>
  <c r="S544" i="1"/>
  <c r="Q544" i="1"/>
  <c r="S543" i="1"/>
  <c r="Q543" i="1"/>
  <c r="S542" i="1"/>
  <c r="Q542" i="1"/>
  <c r="S537" i="1"/>
  <c r="Q537" i="1"/>
  <c r="S535" i="1"/>
  <c r="Q535" i="1"/>
  <c r="S534" i="1"/>
  <c r="Q534" i="1"/>
  <c r="S530" i="1"/>
  <c r="Q530" i="1"/>
  <c r="S529" i="1"/>
  <c r="Q529" i="1"/>
  <c r="S527" i="1"/>
  <c r="Q527" i="1"/>
  <c r="S526" i="1"/>
  <c r="Q526" i="1"/>
  <c r="S525" i="1"/>
  <c r="Q525" i="1"/>
  <c r="S521" i="1"/>
  <c r="Q521" i="1"/>
  <c r="S520" i="1"/>
  <c r="Q520" i="1"/>
  <c r="S519" i="1"/>
  <c r="Q519" i="1"/>
  <c r="S517" i="1"/>
  <c r="Q517" i="1"/>
  <c r="S516" i="1"/>
  <c r="Q516" i="1"/>
  <c r="S515" i="1"/>
  <c r="Q515" i="1"/>
  <c r="S513" i="1"/>
  <c r="Q513" i="1"/>
  <c r="S512" i="1"/>
  <c r="Q512" i="1"/>
  <c r="S511" i="1"/>
  <c r="Q511" i="1"/>
  <c r="S509" i="1"/>
  <c r="Q509" i="1"/>
  <c r="S508" i="1"/>
  <c r="Q508" i="1"/>
  <c r="S507" i="1"/>
  <c r="Q507" i="1"/>
  <c r="S504" i="1"/>
  <c r="Q504" i="1"/>
  <c r="S502" i="1"/>
  <c r="Q502" i="1"/>
  <c r="S501" i="1"/>
  <c r="Q501" i="1"/>
  <c r="S500" i="1"/>
  <c r="Q500" i="1"/>
  <c r="S498" i="1"/>
  <c r="Q498" i="1"/>
  <c r="S497" i="1"/>
  <c r="Q497" i="1"/>
  <c r="S496" i="1"/>
  <c r="Q496" i="1"/>
  <c r="S494" i="1"/>
  <c r="Q494" i="1"/>
  <c r="S493" i="1"/>
  <c r="Q493" i="1"/>
  <c r="S492" i="1"/>
  <c r="Q492" i="1"/>
  <c r="S490" i="1"/>
  <c r="Q490" i="1"/>
  <c r="S489" i="1"/>
  <c r="Q489" i="1"/>
  <c r="S488" i="1"/>
  <c r="Q488" i="1"/>
  <c r="S485" i="1"/>
  <c r="Q485" i="1"/>
  <c r="S484" i="1"/>
  <c r="Q484" i="1"/>
  <c r="S482" i="1"/>
  <c r="Q482" i="1"/>
  <c r="S481" i="1"/>
  <c r="Q481" i="1"/>
  <c r="S480" i="1"/>
  <c r="Q480" i="1"/>
  <c r="S478" i="1"/>
  <c r="Q478" i="1"/>
  <c r="S477" i="1"/>
  <c r="Q477" i="1"/>
  <c r="S476" i="1"/>
  <c r="Q476" i="1"/>
  <c r="S473" i="1"/>
  <c r="Q473" i="1"/>
  <c r="S472" i="1"/>
  <c r="Q472" i="1"/>
  <c r="S471" i="1"/>
  <c r="Q471" i="1"/>
  <c r="S469" i="1"/>
  <c r="Q469" i="1"/>
  <c r="S468" i="1"/>
  <c r="Q468" i="1"/>
  <c r="S467" i="1"/>
  <c r="Q467" i="1"/>
  <c r="S465" i="1"/>
  <c r="Q465" i="1"/>
  <c r="S464" i="1"/>
  <c r="Q464" i="1"/>
  <c r="S463" i="1"/>
  <c r="Q463" i="1"/>
  <c r="S461" i="1"/>
  <c r="Q461" i="1"/>
  <c r="S460" i="1"/>
  <c r="Q460" i="1"/>
  <c r="S458" i="1"/>
  <c r="Q458" i="1"/>
  <c r="S457" i="1"/>
  <c r="Q457" i="1"/>
  <c r="S456" i="1"/>
  <c r="Q456" i="1"/>
  <c r="S454" i="1"/>
  <c r="Q454" i="1"/>
  <c r="S453" i="1"/>
  <c r="Q453" i="1"/>
  <c r="S452" i="1"/>
  <c r="Q452" i="1"/>
  <c r="S450" i="1"/>
  <c r="Q450" i="1"/>
  <c r="S449" i="1"/>
  <c r="Q449" i="1"/>
  <c r="S448" i="1"/>
  <c r="Q448" i="1"/>
  <c r="S446" i="1"/>
  <c r="Q446" i="1"/>
  <c r="S445" i="1"/>
  <c r="Q445" i="1"/>
  <c r="S444" i="1"/>
  <c r="Q444" i="1"/>
  <c r="S442" i="1"/>
  <c r="Q442" i="1"/>
  <c r="S441" i="1"/>
  <c r="Q441" i="1"/>
  <c r="S440" i="1"/>
  <c r="Q440" i="1"/>
  <c r="S438" i="1"/>
  <c r="Q438" i="1"/>
  <c r="S437" i="1"/>
  <c r="Q437" i="1"/>
  <c r="S436" i="1"/>
  <c r="Q436" i="1"/>
  <c r="S434" i="1"/>
  <c r="Q434" i="1"/>
  <c r="S433" i="1"/>
  <c r="Q433" i="1"/>
  <c r="S432" i="1"/>
  <c r="Q432" i="1"/>
  <c r="S430" i="1"/>
  <c r="Q430" i="1"/>
  <c r="S429" i="1"/>
  <c r="Q429" i="1"/>
  <c r="S428" i="1"/>
  <c r="Q428" i="1"/>
  <c r="S422" i="1"/>
  <c r="Q422" i="1"/>
  <c r="S419" i="1"/>
  <c r="Q419" i="1"/>
  <c r="S418" i="1"/>
  <c r="Q418" i="1"/>
  <c r="S417" i="1"/>
  <c r="Q417" i="1"/>
  <c r="S413" i="1"/>
  <c r="Q413" i="1"/>
  <c r="S412" i="1"/>
  <c r="Q412" i="1"/>
  <c r="S408" i="1"/>
  <c r="Q408" i="1"/>
  <c r="S407" i="1"/>
  <c r="Q407" i="1"/>
  <c r="S406" i="1"/>
  <c r="Q406" i="1"/>
  <c r="S402" i="1"/>
  <c r="Q402" i="1"/>
  <c r="S401" i="1"/>
  <c r="Q401" i="1"/>
  <c r="S400" i="1"/>
  <c r="Q400" i="1"/>
  <c r="S398" i="1"/>
  <c r="Q398" i="1"/>
  <c r="S396" i="1"/>
  <c r="Q396" i="1"/>
  <c r="S395" i="1"/>
  <c r="Q395" i="1"/>
  <c r="S394" i="1"/>
  <c r="Q394" i="1"/>
  <c r="S389" i="1"/>
  <c r="Q389" i="1"/>
  <c r="S387" i="1"/>
  <c r="Q387" i="1"/>
  <c r="S386" i="1"/>
  <c r="Q386" i="1"/>
  <c r="S385" i="1"/>
  <c r="Q385" i="1"/>
  <c r="S383" i="1"/>
  <c r="Q383" i="1"/>
  <c r="S382" i="1"/>
  <c r="Q382" i="1"/>
  <c r="S381" i="1"/>
  <c r="Q381" i="1"/>
  <c r="S378" i="1"/>
  <c r="Q378" i="1"/>
  <c r="S377" i="1"/>
  <c r="Q377" i="1"/>
  <c r="S376" i="1"/>
  <c r="Q376" i="1"/>
  <c r="S371" i="1"/>
  <c r="Q371" i="1"/>
  <c r="S369" i="1"/>
  <c r="Q369" i="1"/>
  <c r="S366" i="1"/>
  <c r="Q366" i="1"/>
  <c r="S362" i="1"/>
  <c r="Q362" i="1"/>
  <c r="S357" i="1"/>
  <c r="Q357" i="1"/>
  <c r="S353" i="1"/>
  <c r="Q353" i="1"/>
  <c r="S352" i="1"/>
  <c r="Q352" i="1"/>
  <c r="S350" i="1"/>
  <c r="Q350" i="1"/>
  <c r="S349" i="1"/>
  <c r="Q349" i="1"/>
  <c r="S344" i="1"/>
  <c r="Q344" i="1"/>
  <c r="S342" i="1"/>
  <c r="Q342" i="1"/>
  <c r="S340" i="1"/>
  <c r="Q340" i="1"/>
  <c r="S339" i="1"/>
  <c r="Q339" i="1"/>
  <c r="S338" i="1"/>
  <c r="Q338" i="1"/>
  <c r="S336" i="1"/>
  <c r="Q336" i="1"/>
  <c r="S334" i="1"/>
  <c r="Q334" i="1"/>
  <c r="S333" i="1"/>
  <c r="Q333" i="1"/>
  <c r="S332" i="1"/>
  <c r="Q332" i="1"/>
  <c r="S329" i="1"/>
  <c r="Q329" i="1"/>
  <c r="S327" i="1"/>
  <c r="Q327" i="1"/>
  <c r="S325" i="1"/>
  <c r="Q325" i="1"/>
  <c r="S324" i="1"/>
  <c r="Q324" i="1"/>
  <c r="S322" i="1"/>
  <c r="Q322" i="1"/>
  <c r="S321" i="1"/>
  <c r="Q321" i="1"/>
  <c r="S320" i="1"/>
  <c r="Q320" i="1"/>
  <c r="S319" i="1"/>
  <c r="Q319" i="1"/>
  <c r="S318" i="1"/>
  <c r="Q318" i="1"/>
  <c r="S315" i="1"/>
  <c r="Q315" i="1"/>
  <c r="S314" i="1"/>
  <c r="Q314" i="1"/>
  <c r="S312" i="1"/>
  <c r="Q312" i="1"/>
  <c r="S311" i="1"/>
  <c r="Q311" i="1"/>
  <c r="S310" i="1"/>
  <c r="Q310" i="1"/>
  <c r="S309" i="1"/>
  <c r="Q309" i="1"/>
  <c r="S307" i="1"/>
  <c r="Q307" i="1"/>
  <c r="S306" i="1"/>
  <c r="Q306" i="1"/>
  <c r="S305" i="1"/>
  <c r="Q305" i="1"/>
  <c r="S303" i="1"/>
  <c r="Q303" i="1"/>
  <c r="S302" i="1"/>
  <c r="Q302" i="1"/>
  <c r="S301" i="1"/>
  <c r="Q301" i="1"/>
  <c r="S300" i="1"/>
  <c r="Q300" i="1"/>
  <c r="S299" i="1"/>
  <c r="Q299" i="1"/>
  <c r="S298" i="1"/>
  <c r="Q298" i="1"/>
  <c r="S297" i="1"/>
  <c r="Q297" i="1"/>
  <c r="S294" i="1"/>
  <c r="Q294" i="1"/>
  <c r="S291" i="1"/>
  <c r="Q291" i="1"/>
  <c r="S290" i="1"/>
  <c r="Q290" i="1"/>
  <c r="S288" i="1"/>
  <c r="Q288" i="1"/>
  <c r="S286" i="1"/>
  <c r="Q286" i="1"/>
  <c r="S283" i="1"/>
  <c r="Q283" i="1"/>
  <c r="S282" i="1"/>
  <c r="Q282" i="1"/>
  <c r="S281" i="1"/>
  <c r="Q281" i="1"/>
  <c r="S280" i="1"/>
  <c r="Q280" i="1"/>
  <c r="S279" i="1"/>
  <c r="Q279" i="1"/>
  <c r="S278" i="1"/>
  <c r="Q278" i="1"/>
  <c r="S277" i="1"/>
  <c r="Q277" i="1"/>
  <c r="S276" i="1"/>
  <c r="Q276" i="1"/>
  <c r="S275" i="1"/>
  <c r="Q275" i="1"/>
  <c r="S274" i="1"/>
  <c r="Q274" i="1"/>
  <c r="S272" i="1"/>
  <c r="Q272" i="1"/>
  <c r="S270" i="1"/>
  <c r="Q270" i="1"/>
  <c r="S269" i="1"/>
  <c r="Q269" i="1"/>
  <c r="S265" i="1"/>
  <c r="Q265" i="1"/>
  <c r="S264" i="1"/>
  <c r="Q264" i="1"/>
  <c r="S262" i="1"/>
  <c r="Q262" i="1"/>
  <c r="S261" i="1"/>
  <c r="Q261" i="1"/>
  <c r="S260" i="1"/>
  <c r="Q260" i="1"/>
  <c r="S258" i="1"/>
  <c r="Q258" i="1"/>
  <c r="S257" i="1"/>
  <c r="Q257" i="1"/>
  <c r="S255" i="1"/>
  <c r="Q255" i="1"/>
  <c r="S254" i="1"/>
  <c r="Q254" i="1"/>
  <c r="S253" i="1"/>
  <c r="Q253" i="1"/>
  <c r="S252" i="1"/>
  <c r="Q252" i="1"/>
  <c r="S248" i="1"/>
  <c r="Q248" i="1"/>
  <c r="S246" i="1"/>
  <c r="Q246" i="1"/>
  <c r="S245" i="1"/>
  <c r="Q245" i="1"/>
  <c r="S244" i="1"/>
  <c r="Q244" i="1"/>
  <c r="S243" i="1"/>
  <c r="Q243" i="1"/>
  <c r="S241" i="1"/>
  <c r="Q241" i="1"/>
  <c r="S240" i="1"/>
  <c r="Q240" i="1"/>
  <c r="S238" i="1"/>
  <c r="Q238" i="1"/>
  <c r="S237" i="1"/>
  <c r="Q237" i="1"/>
  <c r="S236" i="1"/>
  <c r="Q236" i="1"/>
  <c r="S235" i="1"/>
  <c r="Q235" i="1"/>
  <c r="S233" i="1"/>
  <c r="Q233" i="1"/>
  <c r="S230" i="1"/>
  <c r="Q230" i="1"/>
  <c r="S229" i="1"/>
  <c r="Q229" i="1"/>
  <c r="S228" i="1"/>
  <c r="Q228" i="1"/>
  <c r="S227" i="1"/>
  <c r="Q227" i="1"/>
  <c r="S226" i="1"/>
  <c r="Q226" i="1"/>
  <c r="S225" i="1"/>
  <c r="Q225" i="1"/>
  <c r="S224" i="1"/>
  <c r="Q224" i="1"/>
  <c r="S221" i="1"/>
  <c r="Q221" i="1"/>
  <c r="S220" i="1"/>
  <c r="Q220" i="1"/>
  <c r="S218" i="1"/>
  <c r="Q218" i="1"/>
  <c r="S217" i="1"/>
  <c r="Q217" i="1"/>
  <c r="S216" i="1"/>
  <c r="Q216" i="1"/>
  <c r="S215" i="1"/>
  <c r="Q215" i="1"/>
  <c r="S213" i="1"/>
  <c r="Q213" i="1"/>
  <c r="S212" i="1"/>
  <c r="Q212" i="1"/>
  <c r="S211" i="1"/>
  <c r="Q211" i="1"/>
  <c r="S210" i="1"/>
  <c r="Q210" i="1"/>
  <c r="S209" i="1"/>
  <c r="Q209" i="1"/>
  <c r="S207" i="1"/>
  <c r="Q207" i="1"/>
  <c r="S206" i="1"/>
  <c r="Q206" i="1"/>
  <c r="S205" i="1"/>
  <c r="Q205" i="1"/>
  <c r="S204" i="1"/>
  <c r="Q204" i="1"/>
  <c r="S203" i="1"/>
  <c r="Q203" i="1"/>
  <c r="S201" i="1"/>
  <c r="Q201" i="1"/>
  <c r="S200" i="1"/>
  <c r="Q200" i="1"/>
  <c r="S199" i="1"/>
  <c r="Q199" i="1"/>
  <c r="S197" i="1"/>
  <c r="Q197" i="1"/>
  <c r="S196" i="1"/>
  <c r="Q196" i="1"/>
  <c r="S195" i="1"/>
  <c r="Q195" i="1"/>
  <c r="S194" i="1"/>
  <c r="Q194" i="1"/>
  <c r="S193" i="1"/>
  <c r="Q193" i="1"/>
  <c r="S192" i="1"/>
  <c r="Q192" i="1"/>
  <c r="S191" i="1"/>
  <c r="Q191" i="1"/>
  <c r="S189" i="1"/>
  <c r="Q189" i="1"/>
  <c r="S187" i="1"/>
  <c r="Q187" i="1"/>
  <c r="S186" i="1"/>
  <c r="Q186" i="1"/>
  <c r="S185" i="1"/>
  <c r="Q185" i="1"/>
  <c r="S184" i="1"/>
  <c r="Q184" i="1"/>
  <c r="S183" i="1"/>
  <c r="Q183" i="1"/>
  <c r="S181" i="1"/>
  <c r="Q181" i="1"/>
  <c r="S180" i="1"/>
  <c r="Q180" i="1"/>
  <c r="S179" i="1"/>
  <c r="Q179" i="1"/>
  <c r="S178" i="1"/>
  <c r="Q178" i="1"/>
  <c r="S176" i="1"/>
  <c r="Q176" i="1"/>
  <c r="S175" i="1"/>
  <c r="Q175" i="1"/>
  <c r="S174" i="1"/>
  <c r="Q174" i="1"/>
  <c r="S171" i="1"/>
  <c r="Q171" i="1"/>
  <c r="S170" i="1"/>
  <c r="Q170" i="1"/>
  <c r="S168" i="1"/>
  <c r="Q168" i="1"/>
  <c r="S167" i="1"/>
  <c r="Q167" i="1"/>
  <c r="S165" i="1"/>
  <c r="Q165" i="1"/>
  <c r="S163" i="1"/>
  <c r="Q163" i="1"/>
  <c r="S162" i="1"/>
  <c r="Q162" i="1"/>
  <c r="S161" i="1"/>
  <c r="Q161" i="1"/>
  <c r="S160" i="1"/>
  <c r="Q160" i="1"/>
  <c r="S159" i="1"/>
  <c r="Q159" i="1"/>
  <c r="S158" i="1"/>
  <c r="Q158" i="1"/>
  <c r="S157" i="1"/>
  <c r="Q157" i="1"/>
  <c r="S154" i="1"/>
  <c r="Q154" i="1"/>
  <c r="S153" i="1"/>
  <c r="Q153" i="1"/>
  <c r="S152" i="1"/>
  <c r="Q152" i="1"/>
  <c r="S151" i="1"/>
  <c r="Q151" i="1"/>
  <c r="S146" i="1"/>
  <c r="Q146" i="1"/>
  <c r="S145" i="1"/>
  <c r="Q145" i="1"/>
  <c r="S142" i="1"/>
  <c r="Q142" i="1"/>
  <c r="S139" i="1"/>
  <c r="Q139" i="1"/>
  <c r="S138" i="1"/>
  <c r="Q138" i="1"/>
  <c r="S136" i="1"/>
  <c r="Q136" i="1"/>
  <c r="S135" i="1"/>
  <c r="Q135" i="1"/>
  <c r="S134" i="1"/>
  <c r="Q134" i="1"/>
  <c r="S132" i="1"/>
  <c r="Q132" i="1"/>
  <c r="S131" i="1"/>
  <c r="Q131" i="1"/>
  <c r="S129" i="1"/>
  <c r="Q129" i="1"/>
  <c r="S128" i="1"/>
  <c r="Q128" i="1"/>
  <c r="S127" i="1"/>
  <c r="Q127" i="1"/>
  <c r="S126" i="1"/>
  <c r="Q126" i="1"/>
  <c r="S125" i="1"/>
  <c r="Q125" i="1"/>
  <c r="S123" i="1"/>
  <c r="Q123" i="1"/>
  <c r="S121" i="1"/>
  <c r="Q121" i="1"/>
  <c r="S120" i="1"/>
  <c r="Q120" i="1"/>
  <c r="S119" i="1"/>
  <c r="Q119" i="1"/>
  <c r="S118" i="1"/>
  <c r="Q118" i="1"/>
  <c r="S116" i="1"/>
  <c r="Q116" i="1"/>
  <c r="S115" i="1"/>
  <c r="Q115" i="1"/>
  <c r="S114" i="1"/>
  <c r="Q114" i="1"/>
  <c r="S111" i="1"/>
  <c r="Q111" i="1"/>
  <c r="S110" i="1"/>
  <c r="Q110" i="1"/>
  <c r="S109" i="1"/>
  <c r="Q109" i="1"/>
  <c r="S108" i="1"/>
  <c r="Q108" i="1"/>
  <c r="S101" i="1"/>
  <c r="Q101" i="1"/>
  <c r="S100" i="1"/>
  <c r="Q100" i="1"/>
  <c r="S99" i="1"/>
  <c r="Q99" i="1"/>
  <c r="S96" i="1"/>
  <c r="Q96" i="1"/>
  <c r="S93" i="1"/>
  <c r="Q93" i="1"/>
  <c r="S92" i="1"/>
  <c r="Q92" i="1"/>
  <c r="S89" i="1"/>
  <c r="Q89" i="1"/>
  <c r="S88" i="1"/>
  <c r="Q88" i="1"/>
  <c r="S85" i="1"/>
  <c r="Q85" i="1"/>
  <c r="S84" i="1"/>
  <c r="Q84" i="1"/>
  <c r="S81" i="1"/>
  <c r="Q81" i="1"/>
  <c r="S80" i="1"/>
  <c r="Q80" i="1"/>
  <c r="S78" i="1"/>
  <c r="Q78" i="1"/>
  <c r="S77" i="1"/>
  <c r="Q77" i="1"/>
  <c r="S73" i="1"/>
  <c r="Q73" i="1"/>
  <c r="S72" i="1"/>
  <c r="Q72" i="1"/>
  <c r="S71" i="1"/>
  <c r="Q71" i="1"/>
  <c r="S69" i="1"/>
  <c r="Q69" i="1"/>
  <c r="S68" i="1"/>
  <c r="Q68" i="1"/>
  <c r="S66" i="1"/>
  <c r="Q66" i="1"/>
  <c r="S64" i="1"/>
  <c r="Q64" i="1"/>
  <c r="S62" i="1"/>
  <c r="Q62" i="1"/>
  <c r="S60" i="1"/>
  <c r="Q60" i="1"/>
  <c r="S58" i="1"/>
  <c r="Q58" i="1"/>
  <c r="S57" i="1"/>
  <c r="Q57" i="1"/>
  <c r="S55" i="1"/>
  <c r="Q55" i="1"/>
  <c r="S54" i="1"/>
  <c r="Q54" i="1"/>
  <c r="S53" i="1"/>
  <c r="Q53" i="1"/>
  <c r="S48" i="1"/>
  <c r="Q48" i="1"/>
  <c r="S47" i="1"/>
  <c r="Q47" i="1"/>
  <c r="S46" i="1"/>
  <c r="Q46" i="1"/>
  <c r="S45" i="1"/>
  <c r="Q45" i="1"/>
  <c r="S44" i="1"/>
  <c r="Q44" i="1"/>
  <c r="S43" i="1"/>
  <c r="Q43" i="1"/>
  <c r="S42" i="1"/>
  <c r="Q42" i="1"/>
  <c r="S41" i="1"/>
  <c r="Q41" i="1"/>
  <c r="S38" i="1"/>
  <c r="Q38" i="1"/>
  <c r="S36" i="1"/>
  <c r="Q36" i="1"/>
  <c r="S34" i="1"/>
  <c r="Q34" i="1"/>
  <c r="S32" i="1"/>
  <c r="Q32" i="1"/>
  <c r="S30" i="1"/>
  <c r="Q30" i="1"/>
  <c r="S28" i="1"/>
  <c r="Q28" i="1"/>
  <c r="S25" i="1"/>
  <c r="Q25" i="1"/>
  <c r="S24" i="1"/>
  <c r="Q24" i="1"/>
  <c r="S22" i="1"/>
  <c r="Q22" i="1"/>
  <c r="S21" i="1"/>
  <c r="Q21" i="1"/>
  <c r="S20" i="1"/>
  <c r="Q20" i="1"/>
  <c r="S19" i="1"/>
  <c r="Q19" i="1"/>
  <c r="S18" i="1"/>
  <c r="Q18" i="1"/>
  <c r="S17" i="1"/>
  <c r="Q17" i="1"/>
  <c r="S16" i="1"/>
  <c r="Q16" i="1"/>
  <c r="S15" i="1"/>
  <c r="Q15" i="1"/>
  <c r="S14" i="1"/>
  <c r="Q14" i="1"/>
  <c r="N880" i="1"/>
  <c r="N879" i="1"/>
  <c r="N877" i="1"/>
  <c r="N876" i="1"/>
  <c r="N873" i="1"/>
  <c r="N871" i="1"/>
  <c r="N870" i="1"/>
  <c r="N866" i="1"/>
  <c r="N864" i="1"/>
  <c r="N863" i="1"/>
  <c r="N862" i="1"/>
  <c r="N860" i="1"/>
  <c r="N859" i="1"/>
  <c r="N855" i="1"/>
  <c r="N854" i="1"/>
  <c r="N849" i="1"/>
  <c r="N848" i="1"/>
  <c r="N847" i="1"/>
  <c r="N845" i="1"/>
  <c r="N844" i="1"/>
  <c r="N843" i="1"/>
  <c r="N841" i="1"/>
  <c r="N840" i="1"/>
  <c r="N839" i="1"/>
  <c r="N837" i="1"/>
  <c r="N836" i="1"/>
  <c r="N835" i="1"/>
  <c r="N833" i="1"/>
  <c r="N831" i="1"/>
  <c r="N830" i="1"/>
  <c r="N829" i="1"/>
  <c r="N827" i="1"/>
  <c r="N826" i="1"/>
  <c r="N825" i="1"/>
  <c r="N823" i="1"/>
  <c r="N822" i="1"/>
  <c r="N820" i="1"/>
  <c r="N819" i="1"/>
  <c r="N818" i="1"/>
  <c r="N816" i="1"/>
  <c r="N815" i="1"/>
  <c r="N813" i="1"/>
  <c r="N812" i="1"/>
  <c r="N811" i="1"/>
  <c r="N809" i="1"/>
  <c r="N808" i="1"/>
  <c r="N806" i="1"/>
  <c r="N804" i="1"/>
  <c r="N803" i="1"/>
  <c r="N799" i="1"/>
  <c r="N798" i="1"/>
  <c r="N796" i="1"/>
  <c r="N795" i="1"/>
  <c r="N794" i="1"/>
  <c r="N792" i="1"/>
  <c r="N791" i="1"/>
  <c r="N787" i="1"/>
  <c r="N785" i="1"/>
  <c r="N784" i="1"/>
  <c r="N783" i="1"/>
  <c r="N779" i="1"/>
  <c r="N778" i="1"/>
  <c r="N776" i="1"/>
  <c r="N775" i="1"/>
  <c r="N774" i="1"/>
  <c r="N772" i="1"/>
  <c r="N770" i="1"/>
  <c r="N768" i="1"/>
  <c r="N767" i="1"/>
  <c r="N766" i="1"/>
  <c r="N761" i="1"/>
  <c r="N760" i="1"/>
  <c r="N759" i="1"/>
  <c r="N756" i="1"/>
  <c r="N751" i="1"/>
  <c r="N749" i="1"/>
  <c r="N745" i="1"/>
  <c r="N740" i="1"/>
  <c r="N739" i="1"/>
  <c r="N736" i="1"/>
  <c r="N735" i="1"/>
  <c r="N732" i="1"/>
  <c r="N728" i="1"/>
  <c r="N725" i="1"/>
  <c r="N724" i="1"/>
  <c r="N721" i="1"/>
  <c r="N720" i="1"/>
  <c r="N719" i="1"/>
  <c r="N715" i="1"/>
  <c r="N714" i="1"/>
  <c r="N712" i="1"/>
  <c r="N711" i="1"/>
  <c r="N710" i="1"/>
  <c r="N709" i="1"/>
  <c r="N708" i="1"/>
  <c r="N707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89" i="1"/>
  <c r="N588" i="1"/>
  <c r="N587" i="1"/>
  <c r="N586" i="1"/>
  <c r="N585" i="1"/>
  <c r="N584" i="1"/>
  <c r="N583" i="1"/>
  <c r="N582" i="1"/>
  <c r="N581" i="1"/>
  <c r="N580" i="1"/>
  <c r="N577" i="1"/>
  <c r="N573" i="1"/>
  <c r="N572" i="1"/>
  <c r="N570" i="1"/>
  <c r="N569" i="1"/>
  <c r="N567" i="1"/>
  <c r="N566" i="1"/>
  <c r="N565" i="1"/>
  <c r="N563" i="1"/>
  <c r="N562" i="1"/>
  <c r="N560" i="1"/>
  <c r="N559" i="1"/>
  <c r="N558" i="1"/>
  <c r="N556" i="1"/>
  <c r="N555" i="1"/>
  <c r="N550" i="1"/>
  <c r="N549" i="1"/>
  <c r="N548" i="1"/>
  <c r="N545" i="1"/>
  <c r="N544" i="1"/>
  <c r="N543" i="1"/>
  <c r="N542" i="1"/>
  <c r="N537" i="1"/>
  <c r="N535" i="1"/>
  <c r="N534" i="1"/>
  <c r="N530" i="1"/>
  <c r="N529" i="1"/>
  <c r="N527" i="1"/>
  <c r="N526" i="1"/>
  <c r="N525" i="1"/>
  <c r="N521" i="1"/>
  <c r="N520" i="1"/>
  <c r="N519" i="1"/>
  <c r="N517" i="1"/>
  <c r="N516" i="1"/>
  <c r="N515" i="1"/>
  <c r="N513" i="1"/>
  <c r="N512" i="1"/>
  <c r="N511" i="1"/>
  <c r="N509" i="1"/>
  <c r="N508" i="1"/>
  <c r="N507" i="1"/>
  <c r="N504" i="1"/>
  <c r="N502" i="1"/>
  <c r="N501" i="1"/>
  <c r="N500" i="1"/>
  <c r="N498" i="1"/>
  <c r="N497" i="1"/>
  <c r="N496" i="1"/>
  <c r="N494" i="1"/>
  <c r="N493" i="1"/>
  <c r="N492" i="1"/>
  <c r="N490" i="1"/>
  <c r="N489" i="1"/>
  <c r="N488" i="1"/>
  <c r="N485" i="1"/>
  <c r="N484" i="1"/>
  <c r="N482" i="1"/>
  <c r="N481" i="1"/>
  <c r="N480" i="1"/>
  <c r="N478" i="1"/>
  <c r="N477" i="1"/>
  <c r="N476" i="1"/>
  <c r="N473" i="1"/>
  <c r="N472" i="1"/>
  <c r="N471" i="1"/>
  <c r="N469" i="1"/>
  <c r="N468" i="1"/>
  <c r="N467" i="1"/>
  <c r="N465" i="1"/>
  <c r="N464" i="1"/>
  <c r="N463" i="1"/>
  <c r="N461" i="1"/>
  <c r="N460" i="1"/>
  <c r="N458" i="1"/>
  <c r="N457" i="1"/>
  <c r="N456" i="1"/>
  <c r="N454" i="1"/>
  <c r="N453" i="1"/>
  <c r="N452" i="1"/>
  <c r="N450" i="1"/>
  <c r="N449" i="1"/>
  <c r="N448" i="1"/>
  <c r="N446" i="1"/>
  <c r="N445" i="1"/>
  <c r="N444" i="1"/>
  <c r="N442" i="1"/>
  <c r="N441" i="1"/>
  <c r="N440" i="1"/>
  <c r="N438" i="1"/>
  <c r="N437" i="1"/>
  <c r="N436" i="1"/>
  <c r="N434" i="1"/>
  <c r="N433" i="1"/>
  <c r="N432" i="1"/>
  <c r="N430" i="1"/>
  <c r="N429" i="1"/>
  <c r="N428" i="1"/>
  <c r="N422" i="1"/>
  <c r="N419" i="1"/>
  <c r="N418" i="1"/>
  <c r="N417" i="1"/>
  <c r="N413" i="1"/>
  <c r="N412" i="1"/>
  <c r="N408" i="1"/>
  <c r="N407" i="1"/>
  <c r="N406" i="1"/>
  <c r="N402" i="1"/>
  <c r="N401" i="1"/>
  <c r="N400" i="1"/>
  <c r="N398" i="1"/>
  <c r="N396" i="1"/>
  <c r="N395" i="1"/>
  <c r="N394" i="1"/>
  <c r="N389" i="1"/>
  <c r="N387" i="1"/>
  <c r="N386" i="1"/>
  <c r="N385" i="1"/>
  <c r="N383" i="1"/>
  <c r="N382" i="1"/>
  <c r="N381" i="1"/>
  <c r="N378" i="1"/>
  <c r="N377" i="1"/>
  <c r="N376" i="1"/>
  <c r="N371" i="1"/>
  <c r="N369" i="1"/>
  <c r="N366" i="1"/>
  <c r="N362" i="1"/>
  <c r="N357" i="1"/>
  <c r="N353" i="1"/>
  <c r="N352" i="1"/>
  <c r="N350" i="1"/>
  <c r="N349" i="1"/>
  <c r="N344" i="1"/>
  <c r="N342" i="1"/>
  <c r="N340" i="1"/>
  <c r="N339" i="1"/>
  <c r="N338" i="1"/>
  <c r="N336" i="1"/>
  <c r="N334" i="1"/>
  <c r="N333" i="1"/>
  <c r="N332" i="1"/>
  <c r="N329" i="1"/>
  <c r="N327" i="1"/>
  <c r="N325" i="1"/>
  <c r="N324" i="1"/>
  <c r="N322" i="1"/>
  <c r="N321" i="1"/>
  <c r="N320" i="1"/>
  <c r="N319" i="1"/>
  <c r="N318" i="1"/>
  <c r="N315" i="1"/>
  <c r="N314" i="1"/>
  <c r="N312" i="1"/>
  <c r="N311" i="1"/>
  <c r="N310" i="1"/>
  <c r="N309" i="1"/>
  <c r="N307" i="1"/>
  <c r="N306" i="1"/>
  <c r="N305" i="1"/>
  <c r="N303" i="1"/>
  <c r="N302" i="1"/>
  <c r="N301" i="1"/>
  <c r="N300" i="1"/>
  <c r="N299" i="1"/>
  <c r="N298" i="1"/>
  <c r="N297" i="1"/>
  <c r="N294" i="1"/>
  <c r="N291" i="1"/>
  <c r="N290" i="1"/>
  <c r="N288" i="1"/>
  <c r="N286" i="1"/>
  <c r="N283" i="1"/>
  <c r="N282" i="1"/>
  <c r="N281" i="1"/>
  <c r="N280" i="1"/>
  <c r="N279" i="1"/>
  <c r="N278" i="1"/>
  <c r="N277" i="1"/>
  <c r="N276" i="1"/>
  <c r="N275" i="1"/>
  <c r="N274" i="1"/>
  <c r="N272" i="1"/>
  <c r="N270" i="1"/>
  <c r="N269" i="1"/>
  <c r="N265" i="1"/>
  <c r="N264" i="1"/>
  <c r="N262" i="1"/>
  <c r="N261" i="1"/>
  <c r="N260" i="1"/>
  <c r="N258" i="1"/>
  <c r="N257" i="1"/>
  <c r="N255" i="1"/>
  <c r="N254" i="1"/>
  <c r="N253" i="1"/>
  <c r="N252" i="1"/>
  <c r="N248" i="1"/>
  <c r="N246" i="1"/>
  <c r="N245" i="1"/>
  <c r="N244" i="1"/>
  <c r="N243" i="1"/>
  <c r="N241" i="1"/>
  <c r="N240" i="1"/>
  <c r="N238" i="1"/>
  <c r="N237" i="1"/>
  <c r="N236" i="1"/>
  <c r="N235" i="1"/>
  <c r="N233" i="1"/>
  <c r="N230" i="1"/>
  <c r="N229" i="1"/>
  <c r="N228" i="1"/>
  <c r="N227" i="1"/>
  <c r="N226" i="1"/>
  <c r="N225" i="1"/>
  <c r="N224" i="1"/>
  <c r="N221" i="1"/>
  <c r="N220" i="1"/>
  <c r="N218" i="1"/>
  <c r="N217" i="1"/>
  <c r="N216" i="1"/>
  <c r="N215" i="1"/>
  <c r="N213" i="1"/>
  <c r="N212" i="1"/>
  <c r="N211" i="1"/>
  <c r="N210" i="1"/>
  <c r="N209" i="1"/>
  <c r="N207" i="1"/>
  <c r="N206" i="1"/>
  <c r="N205" i="1"/>
  <c r="N204" i="1"/>
  <c r="N203" i="1"/>
  <c r="N201" i="1"/>
  <c r="N200" i="1"/>
  <c r="N199" i="1"/>
  <c r="N197" i="1"/>
  <c r="N196" i="1"/>
  <c r="N195" i="1"/>
  <c r="N194" i="1"/>
  <c r="N193" i="1"/>
  <c r="N192" i="1"/>
  <c r="N191" i="1"/>
  <c r="N189" i="1"/>
  <c r="N187" i="1"/>
  <c r="N186" i="1"/>
  <c r="N185" i="1"/>
  <c r="N184" i="1"/>
  <c r="N183" i="1"/>
  <c r="N181" i="1"/>
  <c r="N180" i="1"/>
  <c r="N179" i="1"/>
  <c r="N178" i="1"/>
  <c r="N176" i="1"/>
  <c r="N175" i="1"/>
  <c r="N174" i="1"/>
  <c r="N171" i="1"/>
  <c r="N170" i="1"/>
  <c r="N168" i="1"/>
  <c r="N167" i="1"/>
  <c r="N165" i="1"/>
  <c r="N163" i="1"/>
  <c r="N162" i="1"/>
  <c r="N161" i="1"/>
  <c r="N160" i="1"/>
  <c r="N159" i="1"/>
  <c r="N158" i="1"/>
  <c r="N157" i="1"/>
  <c r="N154" i="1"/>
  <c r="N153" i="1"/>
  <c r="N152" i="1"/>
  <c r="N151" i="1"/>
  <c r="N146" i="1"/>
  <c r="N145" i="1"/>
  <c r="N142" i="1"/>
  <c r="N139" i="1"/>
  <c r="N138" i="1"/>
  <c r="N136" i="1"/>
  <c r="N135" i="1"/>
  <c r="N134" i="1"/>
  <c r="N132" i="1"/>
  <c r="N131" i="1"/>
  <c r="N129" i="1"/>
  <c r="N128" i="1"/>
  <c r="N127" i="1"/>
  <c r="N126" i="1"/>
  <c r="N125" i="1"/>
  <c r="N123" i="1"/>
  <c r="N121" i="1"/>
  <c r="N120" i="1"/>
  <c r="N119" i="1"/>
  <c r="N118" i="1"/>
  <c r="N116" i="1"/>
  <c r="N115" i="1"/>
  <c r="N114" i="1"/>
  <c r="N111" i="1"/>
  <c r="N110" i="1"/>
  <c r="N109" i="1"/>
  <c r="N108" i="1"/>
  <c r="N101" i="1"/>
  <c r="N100" i="1"/>
  <c r="N99" i="1"/>
  <c r="N96" i="1"/>
  <c r="N93" i="1"/>
  <c r="N92" i="1"/>
  <c r="N89" i="1"/>
  <c r="N88" i="1"/>
  <c r="N85" i="1"/>
  <c r="N84" i="1"/>
  <c r="N81" i="1"/>
  <c r="N80" i="1"/>
  <c r="N78" i="1"/>
  <c r="N77" i="1"/>
  <c r="N73" i="1"/>
  <c r="N72" i="1"/>
  <c r="N71" i="1"/>
  <c r="N69" i="1"/>
  <c r="N68" i="1"/>
  <c r="N66" i="1"/>
  <c r="N64" i="1"/>
  <c r="N62" i="1"/>
  <c r="N60" i="1"/>
  <c r="N58" i="1"/>
  <c r="N57" i="1"/>
  <c r="N55" i="1"/>
  <c r="N54" i="1"/>
  <c r="N53" i="1"/>
  <c r="N48" i="1"/>
  <c r="N47" i="1"/>
  <c r="N46" i="1"/>
  <c r="N45" i="1"/>
  <c r="N44" i="1"/>
  <c r="N43" i="1"/>
  <c r="N42" i="1"/>
  <c r="N41" i="1"/>
  <c r="N38" i="1"/>
  <c r="N36" i="1"/>
  <c r="N34" i="1"/>
  <c r="N32" i="1"/>
  <c r="N30" i="1"/>
  <c r="N28" i="1"/>
  <c r="N25" i="1"/>
  <c r="N24" i="1"/>
  <c r="N22" i="1"/>
  <c r="N21" i="1"/>
  <c r="N20" i="1"/>
  <c r="N19" i="1"/>
  <c r="N18" i="1"/>
  <c r="N17" i="1"/>
  <c r="N16" i="1"/>
  <c r="N15" i="1"/>
  <c r="N14" i="1"/>
  <c r="H880" i="1"/>
  <c r="H879" i="1"/>
  <c r="R879" i="1" s="1"/>
  <c r="H877" i="1"/>
  <c r="H876" i="1"/>
  <c r="H873" i="1"/>
  <c r="H870" i="1"/>
  <c r="H866" i="1"/>
  <c r="H864" i="1"/>
  <c r="H863" i="1"/>
  <c r="R863" i="1" s="1"/>
  <c r="H862" i="1"/>
  <c r="H860" i="1"/>
  <c r="H859" i="1"/>
  <c r="R859" i="1" s="1"/>
  <c r="H855" i="1"/>
  <c r="H854" i="1"/>
  <c r="H849" i="1"/>
  <c r="H848" i="1"/>
  <c r="R848" i="1" s="1"/>
  <c r="H847" i="1"/>
  <c r="R847" i="1" s="1"/>
  <c r="H845" i="1"/>
  <c r="H844" i="1"/>
  <c r="R844" i="1" s="1"/>
  <c r="H843" i="1"/>
  <c r="R843" i="1" s="1"/>
  <c r="H840" i="1"/>
  <c r="H839" i="1"/>
  <c r="H837" i="1"/>
  <c r="H836" i="1"/>
  <c r="H835" i="1"/>
  <c r="R835" i="1" s="1"/>
  <c r="H833" i="1"/>
  <c r="H831" i="1"/>
  <c r="R831" i="1" s="1"/>
  <c r="H830" i="1"/>
  <c r="H829" i="1"/>
  <c r="R829" i="1" s="1"/>
  <c r="H827" i="1"/>
  <c r="H826" i="1"/>
  <c r="H825" i="1"/>
  <c r="H823" i="1"/>
  <c r="H822" i="1"/>
  <c r="H819" i="1"/>
  <c r="R819" i="1" s="1"/>
  <c r="H818" i="1"/>
  <c r="R818" i="1" s="1"/>
  <c r="H816" i="1"/>
  <c r="R816" i="1" s="1"/>
  <c r="H815" i="1"/>
  <c r="H813" i="1"/>
  <c r="H812" i="1"/>
  <c r="H811" i="1"/>
  <c r="H809" i="1"/>
  <c r="H808" i="1"/>
  <c r="K808" i="1" s="1"/>
  <c r="H806" i="1"/>
  <c r="H804" i="1"/>
  <c r="H803" i="1"/>
  <c r="R803" i="1" s="1"/>
  <c r="H799" i="1"/>
  <c r="K799" i="1" s="1"/>
  <c r="H798" i="1"/>
  <c r="H796" i="1"/>
  <c r="R796" i="1" s="1"/>
  <c r="H795" i="1"/>
  <c r="R795" i="1" s="1"/>
  <c r="H794" i="1"/>
  <c r="H792" i="1"/>
  <c r="R792" i="1" s="1"/>
  <c r="H791" i="1"/>
  <c r="R791" i="1" s="1"/>
  <c r="H787" i="1"/>
  <c r="H784" i="1"/>
  <c r="H783" i="1"/>
  <c r="R783" i="1" s="1"/>
  <c r="H779" i="1"/>
  <c r="R779" i="1" s="1"/>
  <c r="H778" i="1"/>
  <c r="H775" i="1"/>
  <c r="H774" i="1"/>
  <c r="H772" i="1"/>
  <c r="H770" i="1"/>
  <c r="R770" i="1" s="1"/>
  <c r="H768" i="1"/>
  <c r="H767" i="1"/>
  <c r="R767" i="1" s="1"/>
  <c r="H766" i="1"/>
  <c r="H761" i="1"/>
  <c r="H760" i="1"/>
  <c r="H759" i="1"/>
  <c r="H756" i="1"/>
  <c r="H751" i="1"/>
  <c r="R751" i="1" s="1"/>
  <c r="H749" i="1"/>
  <c r="H745" i="1"/>
  <c r="H740" i="1"/>
  <c r="H739" i="1"/>
  <c r="R739" i="1" s="1"/>
  <c r="H735" i="1"/>
  <c r="H732" i="1"/>
  <c r="H728" i="1"/>
  <c r="H725" i="1"/>
  <c r="H724" i="1"/>
  <c r="R724" i="1" s="1"/>
  <c r="H721" i="1"/>
  <c r="H719" i="1"/>
  <c r="H715" i="1"/>
  <c r="H714" i="1"/>
  <c r="H712" i="1"/>
  <c r="R712" i="1" s="1"/>
  <c r="H711" i="1"/>
  <c r="R711" i="1" s="1"/>
  <c r="H710" i="1"/>
  <c r="H709" i="1"/>
  <c r="H708" i="1"/>
  <c r="H707" i="1"/>
  <c r="H702" i="1"/>
  <c r="H701" i="1"/>
  <c r="H700" i="1"/>
  <c r="R700" i="1" s="1"/>
  <c r="H699" i="1"/>
  <c r="R699" i="1" s="1"/>
  <c r="H698" i="1"/>
  <c r="R698" i="1" s="1"/>
  <c r="H697" i="1"/>
  <c r="H696" i="1"/>
  <c r="H695" i="1"/>
  <c r="H694" i="1"/>
  <c r="H693" i="1"/>
  <c r="H692" i="1"/>
  <c r="H691" i="1"/>
  <c r="R691" i="1" s="1"/>
  <c r="H690" i="1"/>
  <c r="H689" i="1"/>
  <c r="H688" i="1"/>
  <c r="R688" i="1" s="1"/>
  <c r="H687" i="1"/>
  <c r="R687" i="1" s="1"/>
  <c r="H686" i="1"/>
  <c r="R686" i="1" s="1"/>
  <c r="H685" i="1"/>
  <c r="H684" i="1"/>
  <c r="H681" i="1"/>
  <c r="H680" i="1"/>
  <c r="H679" i="1"/>
  <c r="H678" i="1"/>
  <c r="H677" i="1"/>
  <c r="H676" i="1"/>
  <c r="H675" i="1"/>
  <c r="R675" i="1" s="1"/>
  <c r="H674" i="1"/>
  <c r="R674" i="1" s="1"/>
  <c r="H673" i="1"/>
  <c r="H672" i="1"/>
  <c r="R672" i="1" s="1"/>
  <c r="H671" i="1"/>
  <c r="H670" i="1"/>
  <c r="H668" i="1"/>
  <c r="H667" i="1"/>
  <c r="H666" i="1"/>
  <c r="H665" i="1"/>
  <c r="R665" i="1" s="1"/>
  <c r="H664" i="1"/>
  <c r="R664" i="1" s="1"/>
  <c r="H663" i="1"/>
  <c r="H662" i="1"/>
  <c r="H661" i="1"/>
  <c r="R661" i="1" s="1"/>
  <c r="H660" i="1"/>
  <c r="H659" i="1"/>
  <c r="R659" i="1" s="1"/>
  <c r="H658" i="1"/>
  <c r="H657" i="1"/>
  <c r="H656" i="1"/>
  <c r="H655" i="1"/>
  <c r="H653" i="1"/>
  <c r="H652" i="1"/>
  <c r="R652" i="1" s="1"/>
  <c r="H651" i="1"/>
  <c r="R651" i="1" s="1"/>
  <c r="H650" i="1"/>
  <c r="H649" i="1"/>
  <c r="H648" i="1"/>
  <c r="H647" i="1"/>
  <c r="R647" i="1" s="1"/>
  <c r="H646" i="1"/>
  <c r="H645" i="1"/>
  <c r="R645" i="1" s="1"/>
  <c r="H644" i="1"/>
  <c r="H643" i="1"/>
  <c r="H642" i="1"/>
  <c r="H641" i="1"/>
  <c r="H640" i="1"/>
  <c r="K640" i="1" s="1"/>
  <c r="H639" i="1"/>
  <c r="R639" i="1" s="1"/>
  <c r="H638" i="1"/>
  <c r="H637" i="1"/>
  <c r="H636" i="1"/>
  <c r="H635" i="1"/>
  <c r="R635" i="1" s="1"/>
  <c r="H634" i="1"/>
  <c r="H633" i="1"/>
  <c r="R633" i="1" s="1"/>
  <c r="H632" i="1"/>
  <c r="R632" i="1" s="1"/>
  <c r="H631" i="1"/>
  <c r="H630" i="1"/>
  <c r="H629" i="1"/>
  <c r="H628" i="1"/>
  <c r="H627" i="1"/>
  <c r="H626" i="1"/>
  <c r="H625" i="1"/>
  <c r="H624" i="1"/>
  <c r="H623" i="1"/>
  <c r="R623" i="1" s="1"/>
  <c r="H622" i="1"/>
  <c r="H621" i="1"/>
  <c r="R621" i="1" s="1"/>
  <c r="H620" i="1"/>
  <c r="H619" i="1"/>
  <c r="R619" i="1" s="1"/>
  <c r="H618" i="1"/>
  <c r="H617" i="1"/>
  <c r="H616" i="1"/>
  <c r="H615" i="1"/>
  <c r="H614" i="1"/>
  <c r="H613" i="1"/>
  <c r="R613" i="1" s="1"/>
  <c r="H612" i="1"/>
  <c r="H611" i="1"/>
  <c r="H610" i="1"/>
  <c r="K610" i="1" s="1"/>
  <c r="H609" i="1"/>
  <c r="R609" i="1" s="1"/>
  <c r="H608" i="1"/>
  <c r="R608" i="1" s="1"/>
  <c r="H607" i="1"/>
  <c r="R607" i="1" s="1"/>
  <c r="H606" i="1"/>
  <c r="R606" i="1" s="1"/>
  <c r="H605" i="1"/>
  <c r="H604" i="1"/>
  <c r="H603" i="1"/>
  <c r="H602" i="1"/>
  <c r="H601" i="1"/>
  <c r="H600" i="1"/>
  <c r="H599" i="1"/>
  <c r="R599" i="1" s="1"/>
  <c r="H598" i="1"/>
  <c r="H597" i="1"/>
  <c r="H596" i="1"/>
  <c r="H595" i="1"/>
  <c r="R595" i="1" s="1"/>
  <c r="H594" i="1"/>
  <c r="H593" i="1"/>
  <c r="R593" i="1" s="1"/>
  <c r="H592" i="1"/>
  <c r="H591" i="1"/>
  <c r="H590" i="1"/>
  <c r="J590" i="1" s="1"/>
  <c r="M590" i="1" s="1"/>
  <c r="S590" i="1" s="1"/>
  <c r="H589" i="1"/>
  <c r="H588" i="1"/>
  <c r="H587" i="1"/>
  <c r="R587" i="1" s="1"/>
  <c r="H586" i="1"/>
  <c r="H585" i="1"/>
  <c r="R585" i="1" s="1"/>
  <c r="H584" i="1"/>
  <c r="H583" i="1"/>
  <c r="R583" i="1" s="1"/>
  <c r="H582" i="1"/>
  <c r="R582" i="1" s="1"/>
  <c r="H581" i="1"/>
  <c r="R581" i="1" s="1"/>
  <c r="H580" i="1"/>
  <c r="R580" i="1" s="1"/>
  <c r="H577" i="1"/>
  <c r="H573" i="1"/>
  <c r="R573" i="1" s="1"/>
  <c r="H572" i="1"/>
  <c r="H570" i="1"/>
  <c r="H569" i="1"/>
  <c r="H567" i="1"/>
  <c r="R567" i="1" s="1"/>
  <c r="H566" i="1"/>
  <c r="H565" i="1"/>
  <c r="H563" i="1"/>
  <c r="H562" i="1"/>
  <c r="H560" i="1"/>
  <c r="R560" i="1" s="1"/>
  <c r="H559" i="1"/>
  <c r="R559" i="1" s="1"/>
  <c r="H558" i="1"/>
  <c r="H556" i="1"/>
  <c r="R556" i="1" s="1"/>
  <c r="H555" i="1"/>
  <c r="R555" i="1" s="1"/>
  <c r="H550" i="1"/>
  <c r="H549" i="1"/>
  <c r="H548" i="1"/>
  <c r="H545" i="1"/>
  <c r="H544" i="1"/>
  <c r="R544" i="1" s="1"/>
  <c r="H543" i="1"/>
  <c r="R543" i="1" s="1"/>
  <c r="H542" i="1"/>
  <c r="H537" i="1"/>
  <c r="H535" i="1"/>
  <c r="H534" i="1"/>
  <c r="R534" i="1" s="1"/>
  <c r="H530" i="1"/>
  <c r="R530" i="1" s="1"/>
  <c r="H529" i="1"/>
  <c r="R529" i="1" s="1"/>
  <c r="H527" i="1"/>
  <c r="H526" i="1"/>
  <c r="H525" i="1"/>
  <c r="H521" i="1"/>
  <c r="H520" i="1"/>
  <c r="R520" i="1" s="1"/>
  <c r="H519" i="1"/>
  <c r="K519" i="1" s="1"/>
  <c r="H517" i="1"/>
  <c r="R517" i="1" s="1"/>
  <c r="H516" i="1"/>
  <c r="H515" i="1"/>
  <c r="R515" i="1" s="1"/>
  <c r="H513" i="1"/>
  <c r="H512" i="1"/>
  <c r="H511" i="1"/>
  <c r="H509" i="1"/>
  <c r="H508" i="1"/>
  <c r="R508" i="1" s="1"/>
  <c r="H507" i="1"/>
  <c r="R507" i="1" s="1"/>
  <c r="H504" i="1"/>
  <c r="R504" i="1" s="1"/>
  <c r="H502" i="1"/>
  <c r="K502" i="1" s="1"/>
  <c r="H501" i="1"/>
  <c r="R501" i="1" s="1"/>
  <c r="H500" i="1"/>
  <c r="H498" i="1"/>
  <c r="H497" i="1"/>
  <c r="H496" i="1"/>
  <c r="H494" i="1"/>
  <c r="H493" i="1"/>
  <c r="H492" i="1"/>
  <c r="H490" i="1"/>
  <c r="H489" i="1"/>
  <c r="R489" i="1" s="1"/>
  <c r="H488" i="1"/>
  <c r="R488" i="1" s="1"/>
  <c r="H485" i="1"/>
  <c r="H484" i="1"/>
  <c r="H482" i="1"/>
  <c r="R482" i="1" s="1"/>
  <c r="H481" i="1"/>
  <c r="H480" i="1"/>
  <c r="H478" i="1"/>
  <c r="R478" i="1" s="1"/>
  <c r="H477" i="1"/>
  <c r="R477" i="1" s="1"/>
  <c r="H476" i="1"/>
  <c r="R476" i="1" s="1"/>
  <c r="H473" i="1"/>
  <c r="H472" i="1"/>
  <c r="H471" i="1"/>
  <c r="H469" i="1"/>
  <c r="H468" i="1"/>
  <c r="H467" i="1"/>
  <c r="R467" i="1" s="1"/>
  <c r="H465" i="1"/>
  <c r="R465" i="1" s="1"/>
  <c r="H464" i="1"/>
  <c r="H463" i="1"/>
  <c r="K463" i="1" s="1"/>
  <c r="H461" i="1"/>
  <c r="H460" i="1"/>
  <c r="H458" i="1"/>
  <c r="R458" i="1" s="1"/>
  <c r="H457" i="1"/>
  <c r="H456" i="1"/>
  <c r="H453" i="1"/>
  <c r="R453" i="1" s="1"/>
  <c r="H452" i="1"/>
  <c r="R452" i="1" s="1"/>
  <c r="H450" i="1"/>
  <c r="H449" i="1"/>
  <c r="H448" i="1"/>
  <c r="H446" i="1"/>
  <c r="H445" i="1"/>
  <c r="H444" i="1"/>
  <c r="H442" i="1"/>
  <c r="R442" i="1" s="1"/>
  <c r="H441" i="1"/>
  <c r="R441" i="1" s="1"/>
  <c r="H440" i="1"/>
  <c r="R440" i="1" s="1"/>
  <c r="H438" i="1"/>
  <c r="H437" i="1"/>
  <c r="H436" i="1"/>
  <c r="H434" i="1"/>
  <c r="R434" i="1" s="1"/>
  <c r="H433" i="1"/>
  <c r="H432" i="1"/>
  <c r="H430" i="1"/>
  <c r="R430" i="1" s="1"/>
  <c r="H429" i="1"/>
  <c r="R429" i="1" s="1"/>
  <c r="H428" i="1"/>
  <c r="R428" i="1" s="1"/>
  <c r="H422" i="1"/>
  <c r="H419" i="1"/>
  <c r="R419" i="1" s="1"/>
  <c r="H418" i="1"/>
  <c r="R418" i="1" s="1"/>
  <c r="H417" i="1"/>
  <c r="R417" i="1" s="1"/>
  <c r="H413" i="1"/>
  <c r="H412" i="1"/>
  <c r="H408" i="1"/>
  <c r="H407" i="1"/>
  <c r="R407" i="1" s="1"/>
  <c r="H406" i="1"/>
  <c r="R406" i="1" s="1"/>
  <c r="H401" i="1"/>
  <c r="H400" i="1"/>
  <c r="H398" i="1"/>
  <c r="H395" i="1"/>
  <c r="R395" i="1" s="1"/>
  <c r="H394" i="1"/>
  <c r="R394" i="1" s="1"/>
  <c r="H389" i="1"/>
  <c r="H387" i="1"/>
  <c r="H386" i="1"/>
  <c r="R386" i="1" s="1"/>
  <c r="H385" i="1"/>
  <c r="H383" i="1"/>
  <c r="R383" i="1" s="1"/>
  <c r="H382" i="1"/>
  <c r="R382" i="1" s="1"/>
  <c r="H381" i="1"/>
  <c r="R381" i="1" s="1"/>
  <c r="H378" i="1"/>
  <c r="H377" i="1"/>
  <c r="H376" i="1"/>
  <c r="H371" i="1"/>
  <c r="R371" i="1" s="1"/>
  <c r="H369" i="1"/>
  <c r="R369" i="1" s="1"/>
  <c r="H366" i="1"/>
  <c r="H362" i="1"/>
  <c r="R362" i="1" s="1"/>
  <c r="H357" i="1"/>
  <c r="R357" i="1" s="1"/>
  <c r="H353" i="1"/>
  <c r="H352" i="1"/>
  <c r="K352" i="1" s="1"/>
  <c r="H349" i="1"/>
  <c r="H344" i="1"/>
  <c r="H342" i="1"/>
  <c r="R342" i="1" s="1"/>
  <c r="H340" i="1"/>
  <c r="R340" i="1" s="1"/>
  <c r="H339" i="1"/>
  <c r="H338" i="1"/>
  <c r="H336" i="1"/>
  <c r="H334" i="1"/>
  <c r="R334" i="1" s="1"/>
  <c r="H333" i="1"/>
  <c r="H332" i="1"/>
  <c r="H329" i="1"/>
  <c r="R329" i="1" s="1"/>
  <c r="H327" i="1"/>
  <c r="H325" i="1"/>
  <c r="H324" i="1"/>
  <c r="H322" i="1"/>
  <c r="H321" i="1"/>
  <c r="H320" i="1"/>
  <c r="H319" i="1"/>
  <c r="R319" i="1" s="1"/>
  <c r="H318" i="1"/>
  <c r="R318" i="1" s="1"/>
  <c r="H315" i="1"/>
  <c r="H314" i="1"/>
  <c r="H312" i="1"/>
  <c r="H310" i="1"/>
  <c r="H309" i="1"/>
  <c r="H307" i="1"/>
  <c r="R307" i="1" s="1"/>
  <c r="H306" i="1"/>
  <c r="R306" i="1" s="1"/>
  <c r="H305" i="1"/>
  <c r="R305" i="1" s="1"/>
  <c r="H303" i="1"/>
  <c r="H302" i="1"/>
  <c r="H301" i="1"/>
  <c r="H300" i="1"/>
  <c r="H299" i="1"/>
  <c r="H298" i="1"/>
  <c r="K298" i="1" s="1"/>
  <c r="H297" i="1"/>
  <c r="H294" i="1"/>
  <c r="R294" i="1" s="1"/>
  <c r="H291" i="1"/>
  <c r="H290" i="1"/>
  <c r="H288" i="1"/>
  <c r="H286" i="1"/>
  <c r="R286" i="1" s="1"/>
  <c r="H283" i="1"/>
  <c r="R283" i="1" s="1"/>
  <c r="H282" i="1"/>
  <c r="R282" i="1" s="1"/>
  <c r="H281" i="1"/>
  <c r="R281" i="1" s="1"/>
  <c r="H280" i="1"/>
  <c r="R280" i="1" s="1"/>
  <c r="H279" i="1"/>
  <c r="H278" i="1"/>
  <c r="H277" i="1"/>
  <c r="H276" i="1"/>
  <c r="H275" i="1"/>
  <c r="H274" i="1"/>
  <c r="H272" i="1"/>
  <c r="H270" i="1"/>
  <c r="R270" i="1" s="1"/>
  <c r="H269" i="1"/>
  <c r="H265" i="1"/>
  <c r="H264" i="1"/>
  <c r="H262" i="1"/>
  <c r="H261" i="1"/>
  <c r="H260" i="1"/>
  <c r="H258" i="1"/>
  <c r="R258" i="1" s="1"/>
  <c r="H257" i="1"/>
  <c r="R257" i="1" s="1"/>
  <c r="H255" i="1"/>
  <c r="H254" i="1"/>
  <c r="H253" i="1"/>
  <c r="H252" i="1"/>
  <c r="H248" i="1"/>
  <c r="R248" i="1" s="1"/>
  <c r="H246" i="1"/>
  <c r="R246" i="1" s="1"/>
  <c r="H245" i="1"/>
  <c r="R245" i="1" s="1"/>
  <c r="H244" i="1"/>
  <c r="R244" i="1" s="1"/>
  <c r="H243" i="1"/>
  <c r="H241" i="1"/>
  <c r="K241" i="1" s="1"/>
  <c r="H240" i="1"/>
  <c r="H238" i="1"/>
  <c r="H237" i="1"/>
  <c r="H236" i="1"/>
  <c r="R236" i="1" s="1"/>
  <c r="H235" i="1"/>
  <c r="R235" i="1" s="1"/>
  <c r="H233" i="1"/>
  <c r="H230" i="1"/>
  <c r="K230" i="1" s="1"/>
  <c r="H229" i="1"/>
  <c r="H228" i="1"/>
  <c r="H227" i="1"/>
  <c r="H226" i="1"/>
  <c r="H225" i="1"/>
  <c r="R225" i="1" s="1"/>
  <c r="H224" i="1"/>
  <c r="R224" i="1" s="1"/>
  <c r="H221" i="1"/>
  <c r="H220" i="1"/>
  <c r="R220" i="1" s="1"/>
  <c r="H218" i="1"/>
  <c r="H217" i="1"/>
  <c r="H216" i="1"/>
  <c r="H215" i="1"/>
  <c r="H213" i="1"/>
  <c r="R213" i="1" s="1"/>
  <c r="H212" i="1"/>
  <c r="R212" i="1" s="1"/>
  <c r="H211" i="1"/>
  <c r="R211" i="1" s="1"/>
  <c r="H210" i="1"/>
  <c r="R210" i="1" s="1"/>
  <c r="H209" i="1"/>
  <c r="H207" i="1"/>
  <c r="H206" i="1"/>
  <c r="H205" i="1"/>
  <c r="K205" i="1" s="1"/>
  <c r="H204" i="1"/>
  <c r="R204" i="1" s="1"/>
  <c r="H203" i="1"/>
  <c r="H201" i="1"/>
  <c r="R201" i="1" s="1"/>
  <c r="H200" i="1"/>
  <c r="R200" i="1" s="1"/>
  <c r="H199" i="1"/>
  <c r="R199" i="1" s="1"/>
  <c r="H197" i="1"/>
  <c r="R197" i="1" s="1"/>
  <c r="H196" i="1"/>
  <c r="R196" i="1" s="1"/>
  <c r="H195" i="1"/>
  <c r="H194" i="1"/>
  <c r="H193" i="1"/>
  <c r="K193" i="1" s="1"/>
  <c r="H192" i="1"/>
  <c r="R192" i="1" s="1"/>
  <c r="H191" i="1"/>
  <c r="H189" i="1"/>
  <c r="H187" i="1"/>
  <c r="R187" i="1" s="1"/>
  <c r="H186" i="1"/>
  <c r="R186" i="1" s="1"/>
  <c r="H185" i="1"/>
  <c r="R185" i="1" s="1"/>
  <c r="H184" i="1"/>
  <c r="R184" i="1" s="1"/>
  <c r="H183" i="1"/>
  <c r="H181" i="1"/>
  <c r="H180" i="1"/>
  <c r="R180" i="1" s="1"/>
  <c r="H179" i="1"/>
  <c r="H178" i="1"/>
  <c r="H176" i="1"/>
  <c r="R176" i="1" s="1"/>
  <c r="H175" i="1"/>
  <c r="R175" i="1" s="1"/>
  <c r="H174" i="1"/>
  <c r="R174" i="1" s="1"/>
  <c r="H171" i="1"/>
  <c r="H170" i="1"/>
  <c r="H168" i="1"/>
  <c r="R168" i="1" s="1"/>
  <c r="H167" i="1"/>
  <c r="H165" i="1"/>
  <c r="R165" i="1" s="1"/>
  <c r="H163" i="1"/>
  <c r="R163" i="1" s="1"/>
  <c r="H162" i="1"/>
  <c r="R162" i="1" s="1"/>
  <c r="H161" i="1"/>
  <c r="R161" i="1" s="1"/>
  <c r="H160" i="1"/>
  <c r="R160" i="1" s="1"/>
  <c r="H159" i="1"/>
  <c r="H158" i="1"/>
  <c r="H157" i="1"/>
  <c r="H154" i="1"/>
  <c r="H153" i="1"/>
  <c r="H152" i="1"/>
  <c r="K152" i="1" s="1"/>
  <c r="H151" i="1"/>
  <c r="R151" i="1" s="1"/>
  <c r="H146" i="1"/>
  <c r="H145" i="1"/>
  <c r="K145" i="1" s="1"/>
  <c r="H142" i="1"/>
  <c r="R142" i="1" s="1"/>
  <c r="H139" i="1"/>
  <c r="R139" i="1" s="1"/>
  <c r="H138" i="1"/>
  <c r="R138" i="1" s="1"/>
  <c r="H136" i="1"/>
  <c r="R136" i="1" s="1"/>
  <c r="H135" i="1"/>
  <c r="H134" i="1"/>
  <c r="H132" i="1"/>
  <c r="R132" i="1" s="1"/>
  <c r="H131" i="1"/>
  <c r="H129" i="1"/>
  <c r="R129" i="1" s="1"/>
  <c r="H128" i="1"/>
  <c r="K128" i="1" s="1"/>
  <c r="H127" i="1"/>
  <c r="R127" i="1" s="1"/>
  <c r="H126" i="1"/>
  <c r="R126" i="1" s="1"/>
  <c r="H125" i="1"/>
  <c r="R125" i="1" s="1"/>
  <c r="H123" i="1"/>
  <c r="H121" i="1"/>
  <c r="H120" i="1"/>
  <c r="R120" i="1" s="1"/>
  <c r="H119" i="1"/>
  <c r="H118" i="1"/>
  <c r="H116" i="1"/>
  <c r="R116" i="1" s="1"/>
  <c r="H115" i="1"/>
  <c r="R115" i="1" s="1"/>
  <c r="H114" i="1"/>
  <c r="R114" i="1" s="1"/>
  <c r="H111" i="1"/>
  <c r="H110" i="1"/>
  <c r="H109" i="1"/>
  <c r="H108" i="1"/>
  <c r="R108" i="1" s="1"/>
  <c r="H101" i="1"/>
  <c r="R101" i="1" s="1"/>
  <c r="H100" i="1"/>
  <c r="R100" i="1" s="1"/>
  <c r="H99" i="1"/>
  <c r="H96" i="1"/>
  <c r="R96" i="1" s="1"/>
  <c r="H93" i="1"/>
  <c r="H92" i="1"/>
  <c r="R92" i="1" s="1"/>
  <c r="H89" i="1"/>
  <c r="H88" i="1"/>
  <c r="K88" i="1" s="1"/>
  <c r="H85" i="1"/>
  <c r="H84" i="1"/>
  <c r="R84" i="1" s="1"/>
  <c r="H81" i="1"/>
  <c r="K81" i="1" s="1"/>
  <c r="H80" i="1"/>
  <c r="R80" i="1" s="1"/>
  <c r="H78" i="1"/>
  <c r="R78" i="1" s="1"/>
  <c r="H77" i="1"/>
  <c r="R77" i="1" s="1"/>
  <c r="H73" i="1"/>
  <c r="H72" i="1"/>
  <c r="R72" i="1" s="1"/>
  <c r="H71" i="1"/>
  <c r="H69" i="1"/>
  <c r="R69" i="1" s="1"/>
  <c r="H68" i="1"/>
  <c r="R68" i="1" s="1"/>
  <c r="H66" i="1"/>
  <c r="R66" i="1" s="1"/>
  <c r="H64" i="1"/>
  <c r="R64" i="1" s="1"/>
  <c r="H62" i="1"/>
  <c r="R62" i="1" s="1"/>
  <c r="H60" i="1"/>
  <c r="R60" i="1" s="1"/>
  <c r="H58" i="1"/>
  <c r="H57" i="1"/>
  <c r="K57" i="1" s="1"/>
  <c r="H55" i="1"/>
  <c r="R55" i="1" s="1"/>
  <c r="H54" i="1"/>
  <c r="R54" i="1" s="1"/>
  <c r="H53" i="1"/>
  <c r="H48" i="1"/>
  <c r="R48" i="1" s="1"/>
  <c r="H47" i="1"/>
  <c r="H46" i="1"/>
  <c r="H45" i="1"/>
  <c r="H44" i="1"/>
  <c r="R44" i="1" s="1"/>
  <c r="H43" i="1"/>
  <c r="R43" i="1" s="1"/>
  <c r="H42" i="1"/>
  <c r="R42" i="1" s="1"/>
  <c r="H41" i="1"/>
  <c r="K41" i="1" s="1"/>
  <c r="H38" i="1"/>
  <c r="R38" i="1" s="1"/>
  <c r="H36" i="1"/>
  <c r="H34" i="1"/>
  <c r="R34" i="1" s="1"/>
  <c r="H32" i="1"/>
  <c r="H30" i="1"/>
  <c r="R30" i="1" s="1"/>
  <c r="H28" i="1"/>
  <c r="R28" i="1" s="1"/>
  <c r="H25" i="1"/>
  <c r="H24" i="1"/>
  <c r="H22" i="1"/>
  <c r="R22" i="1" s="1"/>
  <c r="H21" i="1"/>
  <c r="R21" i="1" s="1"/>
  <c r="H20" i="1"/>
  <c r="K20" i="1" s="1"/>
  <c r="H19" i="1"/>
  <c r="H18" i="1"/>
  <c r="R18" i="1" s="1"/>
  <c r="H17" i="1"/>
  <c r="K17" i="1" s="1"/>
  <c r="H16" i="1"/>
  <c r="R16" i="1" s="1"/>
  <c r="H15" i="1"/>
  <c r="R15" i="1" s="1"/>
  <c r="H14" i="1"/>
  <c r="R14" i="1" s="1"/>
  <c r="P878" i="1"/>
  <c r="O878" i="1"/>
  <c r="M878" i="1"/>
  <c r="S878" i="1" s="1"/>
  <c r="L878" i="1"/>
  <c r="J878" i="1"/>
  <c r="I878" i="1"/>
  <c r="G878" i="1"/>
  <c r="F878" i="1"/>
  <c r="E878" i="1"/>
  <c r="E874" i="1" s="1"/>
  <c r="P875" i="1"/>
  <c r="O875" i="1"/>
  <c r="M875" i="1"/>
  <c r="L875" i="1"/>
  <c r="J875" i="1"/>
  <c r="J874" i="1" s="1"/>
  <c r="I875" i="1"/>
  <c r="I874" i="1" s="1"/>
  <c r="G875" i="1"/>
  <c r="F875" i="1"/>
  <c r="P872" i="1"/>
  <c r="O872" i="1"/>
  <c r="M872" i="1"/>
  <c r="S872" i="1" s="1"/>
  <c r="L872" i="1"/>
  <c r="J872" i="1"/>
  <c r="I872" i="1"/>
  <c r="G872" i="1"/>
  <c r="F872" i="1"/>
  <c r="E872" i="1"/>
  <c r="P869" i="1"/>
  <c r="O869" i="1"/>
  <c r="O868" i="1" s="1"/>
  <c r="M869" i="1"/>
  <c r="L869" i="1"/>
  <c r="L868" i="1" s="1"/>
  <c r="J869" i="1"/>
  <c r="I869" i="1"/>
  <c r="I868" i="1" s="1"/>
  <c r="G869" i="1"/>
  <c r="G868" i="1" s="1"/>
  <c r="F869" i="1"/>
  <c r="F868" i="1" s="1"/>
  <c r="P865" i="1"/>
  <c r="O865" i="1"/>
  <c r="M865" i="1"/>
  <c r="S865" i="1" s="1"/>
  <c r="L865" i="1"/>
  <c r="J865" i="1"/>
  <c r="I865" i="1"/>
  <c r="G865" i="1"/>
  <c r="F865" i="1"/>
  <c r="E865" i="1"/>
  <c r="P861" i="1"/>
  <c r="O861" i="1"/>
  <c r="M861" i="1"/>
  <c r="L861" i="1"/>
  <c r="J861" i="1"/>
  <c r="I861" i="1"/>
  <c r="G861" i="1"/>
  <c r="F861" i="1"/>
  <c r="E861" i="1"/>
  <c r="P858" i="1"/>
  <c r="O858" i="1"/>
  <c r="M858" i="1"/>
  <c r="S858" i="1" s="1"/>
  <c r="L858" i="1"/>
  <c r="J858" i="1"/>
  <c r="I858" i="1"/>
  <c r="G858" i="1"/>
  <c r="F858" i="1"/>
  <c r="E858" i="1"/>
  <c r="P853" i="1"/>
  <c r="P852" i="1" s="1"/>
  <c r="P851" i="1" s="1"/>
  <c r="O853" i="1"/>
  <c r="O852" i="1" s="1"/>
  <c r="O851" i="1" s="1"/>
  <c r="O850" i="1" s="1"/>
  <c r="M853" i="1"/>
  <c r="S853" i="1" s="1"/>
  <c r="L853" i="1"/>
  <c r="L852" i="1" s="1"/>
  <c r="L851" i="1" s="1"/>
  <c r="L850" i="1" s="1"/>
  <c r="J853" i="1"/>
  <c r="I853" i="1"/>
  <c r="I852" i="1" s="1"/>
  <c r="I851" i="1" s="1"/>
  <c r="I850" i="1" s="1"/>
  <c r="G853" i="1"/>
  <c r="G852" i="1" s="1"/>
  <c r="G851" i="1" s="1"/>
  <c r="G850" i="1" s="1"/>
  <c r="F853" i="1"/>
  <c r="F852" i="1" s="1"/>
  <c r="F851" i="1" s="1"/>
  <c r="F850" i="1" s="1"/>
  <c r="E853" i="1"/>
  <c r="E852" i="1" s="1"/>
  <c r="E851" i="1" s="1"/>
  <c r="E850" i="1" s="1"/>
  <c r="P846" i="1"/>
  <c r="O846" i="1"/>
  <c r="M846" i="1"/>
  <c r="S846" i="1" s="1"/>
  <c r="L846" i="1"/>
  <c r="J846" i="1"/>
  <c r="I846" i="1"/>
  <c r="G846" i="1"/>
  <c r="F846" i="1"/>
  <c r="E846" i="1"/>
  <c r="P842" i="1"/>
  <c r="O842" i="1"/>
  <c r="M842" i="1"/>
  <c r="S842" i="1" s="1"/>
  <c r="L842" i="1"/>
  <c r="J842" i="1"/>
  <c r="I842" i="1"/>
  <c r="G842" i="1"/>
  <c r="F842" i="1"/>
  <c r="E842" i="1"/>
  <c r="P838" i="1"/>
  <c r="O838" i="1"/>
  <c r="M838" i="1"/>
  <c r="S838" i="1" s="1"/>
  <c r="L838" i="1"/>
  <c r="J838" i="1"/>
  <c r="I838" i="1"/>
  <c r="G838" i="1"/>
  <c r="F838" i="1"/>
  <c r="P834" i="1"/>
  <c r="O834" i="1"/>
  <c r="M834" i="1"/>
  <c r="S834" i="1" s="1"/>
  <c r="L834" i="1"/>
  <c r="J834" i="1"/>
  <c r="I834" i="1"/>
  <c r="G834" i="1"/>
  <c r="F834" i="1"/>
  <c r="E834" i="1"/>
  <c r="P832" i="1"/>
  <c r="O832" i="1"/>
  <c r="M832" i="1"/>
  <c r="S832" i="1" s="1"/>
  <c r="L832" i="1"/>
  <c r="J832" i="1"/>
  <c r="I832" i="1"/>
  <c r="G832" i="1"/>
  <c r="F832" i="1"/>
  <c r="E832" i="1"/>
  <c r="P828" i="1"/>
  <c r="O828" i="1"/>
  <c r="M828" i="1"/>
  <c r="S828" i="1" s="1"/>
  <c r="L828" i="1"/>
  <c r="J828" i="1"/>
  <c r="I828" i="1"/>
  <c r="G828" i="1"/>
  <c r="F828" i="1"/>
  <c r="E828" i="1"/>
  <c r="P824" i="1"/>
  <c r="O824" i="1"/>
  <c r="M824" i="1"/>
  <c r="S824" i="1" s="1"/>
  <c r="L824" i="1"/>
  <c r="J824" i="1"/>
  <c r="I824" i="1"/>
  <c r="G824" i="1"/>
  <c r="F824" i="1"/>
  <c r="E824" i="1"/>
  <c r="P821" i="1"/>
  <c r="O821" i="1"/>
  <c r="M821" i="1"/>
  <c r="S821" i="1" s="1"/>
  <c r="L821" i="1"/>
  <c r="J821" i="1"/>
  <c r="I821" i="1"/>
  <c r="G821" i="1"/>
  <c r="F821" i="1"/>
  <c r="E821" i="1"/>
  <c r="P817" i="1"/>
  <c r="O817" i="1"/>
  <c r="M817" i="1"/>
  <c r="S817" i="1" s="1"/>
  <c r="L817" i="1"/>
  <c r="J817" i="1"/>
  <c r="I817" i="1"/>
  <c r="G817" i="1"/>
  <c r="F817" i="1"/>
  <c r="P814" i="1"/>
  <c r="O814" i="1"/>
  <c r="M814" i="1"/>
  <c r="S814" i="1" s="1"/>
  <c r="L814" i="1"/>
  <c r="J814" i="1"/>
  <c r="I814" i="1"/>
  <c r="G814" i="1"/>
  <c r="F814" i="1"/>
  <c r="E814" i="1"/>
  <c r="P810" i="1"/>
  <c r="O810" i="1"/>
  <c r="M810" i="1"/>
  <c r="S810" i="1" s="1"/>
  <c r="L810" i="1"/>
  <c r="J810" i="1"/>
  <c r="I810" i="1"/>
  <c r="G810" i="1"/>
  <c r="F810" i="1"/>
  <c r="E810" i="1"/>
  <c r="P807" i="1"/>
  <c r="O807" i="1"/>
  <c r="M807" i="1"/>
  <c r="S807" i="1" s="1"/>
  <c r="L807" i="1"/>
  <c r="J807" i="1"/>
  <c r="I807" i="1"/>
  <c r="G807" i="1"/>
  <c r="F807" i="1"/>
  <c r="E807" i="1"/>
  <c r="P805" i="1"/>
  <c r="O805" i="1"/>
  <c r="M805" i="1"/>
  <c r="S805" i="1" s="1"/>
  <c r="L805" i="1"/>
  <c r="J805" i="1"/>
  <c r="I805" i="1"/>
  <c r="G805" i="1"/>
  <c r="F805" i="1"/>
  <c r="E805" i="1"/>
  <c r="P802" i="1"/>
  <c r="O802" i="1"/>
  <c r="M802" i="1"/>
  <c r="S802" i="1" s="1"/>
  <c r="L802" i="1"/>
  <c r="J802" i="1"/>
  <c r="I802" i="1"/>
  <c r="G802" i="1"/>
  <c r="F802" i="1"/>
  <c r="E802" i="1"/>
  <c r="P797" i="1"/>
  <c r="O797" i="1"/>
  <c r="M797" i="1"/>
  <c r="S797" i="1" s="1"/>
  <c r="L797" i="1"/>
  <c r="J797" i="1"/>
  <c r="I797" i="1"/>
  <c r="G797" i="1"/>
  <c r="F797" i="1"/>
  <c r="E797" i="1"/>
  <c r="P793" i="1"/>
  <c r="O793" i="1"/>
  <c r="M793" i="1"/>
  <c r="L793" i="1"/>
  <c r="J793" i="1"/>
  <c r="I793" i="1"/>
  <c r="G793" i="1"/>
  <c r="F793" i="1"/>
  <c r="E793" i="1"/>
  <c r="P790" i="1"/>
  <c r="O790" i="1"/>
  <c r="M790" i="1"/>
  <c r="S790" i="1" s="1"/>
  <c r="L790" i="1"/>
  <c r="J790" i="1"/>
  <c r="I790" i="1"/>
  <c r="G790" i="1"/>
  <c r="F790" i="1"/>
  <c r="E790" i="1"/>
  <c r="P786" i="1"/>
  <c r="O786" i="1"/>
  <c r="M786" i="1"/>
  <c r="L786" i="1"/>
  <c r="J786" i="1"/>
  <c r="I786" i="1"/>
  <c r="G786" i="1"/>
  <c r="F786" i="1"/>
  <c r="E786" i="1"/>
  <c r="P782" i="1"/>
  <c r="O782" i="1"/>
  <c r="M782" i="1"/>
  <c r="S782" i="1" s="1"/>
  <c r="L782" i="1"/>
  <c r="J782" i="1"/>
  <c r="I782" i="1"/>
  <c r="G782" i="1"/>
  <c r="F782" i="1"/>
  <c r="P777" i="1"/>
  <c r="O777" i="1"/>
  <c r="M777" i="1"/>
  <c r="S777" i="1" s="1"/>
  <c r="L777" i="1"/>
  <c r="J777" i="1"/>
  <c r="I777" i="1"/>
  <c r="G777" i="1"/>
  <c r="F777" i="1"/>
  <c r="E777" i="1"/>
  <c r="P773" i="1"/>
  <c r="O773" i="1"/>
  <c r="M773" i="1"/>
  <c r="S773" i="1" s="1"/>
  <c r="L773" i="1"/>
  <c r="J773" i="1"/>
  <c r="I773" i="1"/>
  <c r="G773" i="1"/>
  <c r="F773" i="1"/>
  <c r="P771" i="1"/>
  <c r="O771" i="1"/>
  <c r="M771" i="1"/>
  <c r="S771" i="1" s="1"/>
  <c r="L771" i="1"/>
  <c r="J771" i="1"/>
  <c r="I771" i="1"/>
  <c r="G771" i="1"/>
  <c r="F771" i="1"/>
  <c r="E771" i="1"/>
  <c r="P769" i="1"/>
  <c r="O769" i="1"/>
  <c r="M769" i="1"/>
  <c r="S769" i="1" s="1"/>
  <c r="L769" i="1"/>
  <c r="J769" i="1"/>
  <c r="I769" i="1"/>
  <c r="G769" i="1"/>
  <c r="F769" i="1"/>
  <c r="E769" i="1"/>
  <c r="P765" i="1"/>
  <c r="O765" i="1"/>
  <c r="M765" i="1"/>
  <c r="S765" i="1" s="1"/>
  <c r="L765" i="1"/>
  <c r="J765" i="1"/>
  <c r="I765" i="1"/>
  <c r="G765" i="1"/>
  <c r="F765" i="1"/>
  <c r="E765" i="1"/>
  <c r="P758" i="1"/>
  <c r="O758" i="1"/>
  <c r="O757" i="1" s="1"/>
  <c r="M758" i="1"/>
  <c r="L758" i="1"/>
  <c r="L757" i="1" s="1"/>
  <c r="J758" i="1"/>
  <c r="I758" i="1"/>
  <c r="I757" i="1" s="1"/>
  <c r="G758" i="1"/>
  <c r="G757" i="1" s="1"/>
  <c r="F758" i="1"/>
  <c r="F757" i="1" s="1"/>
  <c r="E758" i="1"/>
  <c r="E757" i="1" s="1"/>
  <c r="P755" i="1"/>
  <c r="O755" i="1"/>
  <c r="O754" i="1" s="1"/>
  <c r="O753" i="1" s="1"/>
  <c r="M755" i="1"/>
  <c r="S755" i="1" s="1"/>
  <c r="L755" i="1"/>
  <c r="L754" i="1" s="1"/>
  <c r="L753" i="1" s="1"/>
  <c r="J755" i="1"/>
  <c r="I755" i="1"/>
  <c r="I754" i="1" s="1"/>
  <c r="I753" i="1" s="1"/>
  <c r="G755" i="1"/>
  <c r="G754" i="1" s="1"/>
  <c r="G753" i="1" s="1"/>
  <c r="F755" i="1"/>
  <c r="F754" i="1" s="1"/>
  <c r="F753" i="1" s="1"/>
  <c r="E755" i="1"/>
  <c r="E754" i="1" s="1"/>
  <c r="E753" i="1" s="1"/>
  <c r="P750" i="1"/>
  <c r="O750" i="1"/>
  <c r="M750" i="1"/>
  <c r="S750" i="1" s="1"/>
  <c r="L750" i="1"/>
  <c r="J750" i="1"/>
  <c r="I750" i="1"/>
  <c r="G750" i="1"/>
  <c r="F750" i="1"/>
  <c r="E750" i="1"/>
  <c r="P748" i="1"/>
  <c r="O748" i="1"/>
  <c r="M748" i="1"/>
  <c r="L748" i="1"/>
  <c r="J748" i="1"/>
  <c r="I748" i="1"/>
  <c r="G748" i="1"/>
  <c r="F748" i="1"/>
  <c r="E748" i="1"/>
  <c r="P744" i="1"/>
  <c r="O744" i="1"/>
  <c r="O743" i="1" s="1"/>
  <c r="O742" i="1" s="1"/>
  <c r="M744" i="1"/>
  <c r="S744" i="1" s="1"/>
  <c r="L744" i="1"/>
  <c r="L743" i="1" s="1"/>
  <c r="L742" i="1" s="1"/>
  <c r="J744" i="1"/>
  <c r="I744" i="1"/>
  <c r="I743" i="1" s="1"/>
  <c r="I742" i="1" s="1"/>
  <c r="G744" i="1"/>
  <c r="G743" i="1" s="1"/>
  <c r="G742" i="1" s="1"/>
  <c r="F744" i="1"/>
  <c r="F743" i="1" s="1"/>
  <c r="F742" i="1" s="1"/>
  <c r="E744" i="1"/>
  <c r="E743" i="1" s="1"/>
  <c r="E742" i="1" s="1"/>
  <c r="P738" i="1"/>
  <c r="P737" i="1" s="1"/>
  <c r="O738" i="1"/>
  <c r="O737" i="1" s="1"/>
  <c r="M738" i="1"/>
  <c r="S738" i="1" s="1"/>
  <c r="L738" i="1"/>
  <c r="L737" i="1" s="1"/>
  <c r="J738" i="1"/>
  <c r="I738" i="1"/>
  <c r="I737" i="1" s="1"/>
  <c r="G738" i="1"/>
  <c r="G737" i="1" s="1"/>
  <c r="F738" i="1"/>
  <c r="F737" i="1" s="1"/>
  <c r="E738" i="1"/>
  <c r="E737" i="1" s="1"/>
  <c r="P734" i="1"/>
  <c r="P733" i="1" s="1"/>
  <c r="O734" i="1"/>
  <c r="O733" i="1" s="1"/>
  <c r="M734" i="1"/>
  <c r="S734" i="1" s="1"/>
  <c r="L734" i="1"/>
  <c r="L733" i="1" s="1"/>
  <c r="J734" i="1"/>
  <c r="I734" i="1"/>
  <c r="I733" i="1" s="1"/>
  <c r="G734" i="1"/>
  <c r="G733" i="1" s="1"/>
  <c r="F734" i="1"/>
  <c r="F733" i="1" s="1"/>
  <c r="P731" i="1"/>
  <c r="P730" i="1" s="1"/>
  <c r="O731" i="1"/>
  <c r="O730" i="1" s="1"/>
  <c r="M731" i="1"/>
  <c r="S731" i="1" s="1"/>
  <c r="L731" i="1"/>
  <c r="L730" i="1" s="1"/>
  <c r="J731" i="1"/>
  <c r="I731" i="1"/>
  <c r="I730" i="1" s="1"/>
  <c r="G731" i="1"/>
  <c r="G730" i="1" s="1"/>
  <c r="F731" i="1"/>
  <c r="F730" i="1" s="1"/>
  <c r="E731" i="1"/>
  <c r="E730" i="1" s="1"/>
  <c r="P727" i="1"/>
  <c r="P726" i="1" s="1"/>
  <c r="O727" i="1"/>
  <c r="O726" i="1" s="1"/>
  <c r="M727" i="1"/>
  <c r="S727" i="1" s="1"/>
  <c r="L727" i="1"/>
  <c r="L726" i="1" s="1"/>
  <c r="J727" i="1"/>
  <c r="I727" i="1"/>
  <c r="I726" i="1" s="1"/>
  <c r="G727" i="1"/>
  <c r="G726" i="1" s="1"/>
  <c r="F727" i="1"/>
  <c r="F726" i="1" s="1"/>
  <c r="E727" i="1"/>
  <c r="E726" i="1" s="1"/>
  <c r="P723" i="1"/>
  <c r="P722" i="1" s="1"/>
  <c r="O723" i="1"/>
  <c r="O722" i="1" s="1"/>
  <c r="M723" i="1"/>
  <c r="S723" i="1" s="1"/>
  <c r="L723" i="1"/>
  <c r="L722" i="1" s="1"/>
  <c r="J723" i="1"/>
  <c r="I723" i="1"/>
  <c r="I722" i="1" s="1"/>
  <c r="G723" i="1"/>
  <c r="G722" i="1" s="1"/>
  <c r="F723" i="1"/>
  <c r="F722" i="1" s="1"/>
  <c r="E723" i="1"/>
  <c r="E722" i="1" s="1"/>
  <c r="P718" i="1"/>
  <c r="P717" i="1" s="1"/>
  <c r="O718" i="1"/>
  <c r="O717" i="1" s="1"/>
  <c r="M718" i="1"/>
  <c r="S718" i="1" s="1"/>
  <c r="L718" i="1"/>
  <c r="L717" i="1" s="1"/>
  <c r="J718" i="1"/>
  <c r="I718" i="1"/>
  <c r="I717" i="1" s="1"/>
  <c r="G718" i="1"/>
  <c r="G717" i="1" s="1"/>
  <c r="F718" i="1"/>
  <c r="F717" i="1" s="1"/>
  <c r="P713" i="1"/>
  <c r="O713" i="1"/>
  <c r="M713" i="1"/>
  <c r="S713" i="1" s="1"/>
  <c r="L713" i="1"/>
  <c r="J713" i="1"/>
  <c r="I713" i="1"/>
  <c r="G713" i="1"/>
  <c r="F713" i="1"/>
  <c r="E713" i="1"/>
  <c r="P706" i="1"/>
  <c r="O706" i="1"/>
  <c r="M706" i="1"/>
  <c r="L706" i="1"/>
  <c r="J706" i="1"/>
  <c r="I706" i="1"/>
  <c r="G706" i="1"/>
  <c r="F706" i="1"/>
  <c r="E706" i="1"/>
  <c r="P669" i="1"/>
  <c r="O669" i="1"/>
  <c r="M669" i="1"/>
  <c r="L669" i="1"/>
  <c r="J669" i="1"/>
  <c r="I669" i="1"/>
  <c r="G669" i="1"/>
  <c r="F669" i="1"/>
  <c r="E669" i="1"/>
  <c r="P654" i="1"/>
  <c r="O654" i="1"/>
  <c r="M654" i="1"/>
  <c r="S654" i="1" s="1"/>
  <c r="L654" i="1"/>
  <c r="J654" i="1"/>
  <c r="I654" i="1"/>
  <c r="G654" i="1"/>
  <c r="F654" i="1"/>
  <c r="E654" i="1"/>
  <c r="P576" i="1"/>
  <c r="P575" i="1" s="1"/>
  <c r="O576" i="1"/>
  <c r="O575" i="1" s="1"/>
  <c r="O574" i="1" s="1"/>
  <c r="M576" i="1"/>
  <c r="S576" i="1" s="1"/>
  <c r="L576" i="1"/>
  <c r="L575" i="1" s="1"/>
  <c r="L574" i="1" s="1"/>
  <c r="J576" i="1"/>
  <c r="I576" i="1"/>
  <c r="I575" i="1" s="1"/>
  <c r="I574" i="1" s="1"/>
  <c r="G576" i="1"/>
  <c r="G575" i="1" s="1"/>
  <c r="G574" i="1" s="1"/>
  <c r="F576" i="1"/>
  <c r="F575" i="1" s="1"/>
  <c r="F574" i="1" s="1"/>
  <c r="E576" i="1"/>
  <c r="E575" i="1" s="1"/>
  <c r="E574" i="1" s="1"/>
  <c r="P571" i="1"/>
  <c r="O571" i="1"/>
  <c r="M571" i="1"/>
  <c r="S571" i="1" s="1"/>
  <c r="L571" i="1"/>
  <c r="J571" i="1"/>
  <c r="I571" i="1"/>
  <c r="G571" i="1"/>
  <c r="F571" i="1"/>
  <c r="E571" i="1"/>
  <c r="P568" i="1"/>
  <c r="O568" i="1"/>
  <c r="M568" i="1"/>
  <c r="S568" i="1" s="1"/>
  <c r="L568" i="1"/>
  <c r="J568" i="1"/>
  <c r="I568" i="1"/>
  <c r="G568" i="1"/>
  <c r="F568" i="1"/>
  <c r="E568" i="1"/>
  <c r="P564" i="1"/>
  <c r="O564" i="1"/>
  <c r="M564" i="1"/>
  <c r="S564" i="1" s="1"/>
  <c r="L564" i="1"/>
  <c r="J564" i="1"/>
  <c r="I564" i="1"/>
  <c r="G564" i="1"/>
  <c r="F564" i="1"/>
  <c r="E564" i="1"/>
  <c r="P561" i="1"/>
  <c r="O561" i="1"/>
  <c r="M561" i="1"/>
  <c r="S561" i="1" s="1"/>
  <c r="L561" i="1"/>
  <c r="J561" i="1"/>
  <c r="I561" i="1"/>
  <c r="G561" i="1"/>
  <c r="F561" i="1"/>
  <c r="E561" i="1"/>
  <c r="P557" i="1"/>
  <c r="O557" i="1"/>
  <c r="M557" i="1"/>
  <c r="S557" i="1" s="1"/>
  <c r="L557" i="1"/>
  <c r="J557" i="1"/>
  <c r="I557" i="1"/>
  <c r="G557" i="1"/>
  <c r="F557" i="1"/>
  <c r="E557" i="1"/>
  <c r="P554" i="1"/>
  <c r="O554" i="1"/>
  <c r="M554" i="1"/>
  <c r="S554" i="1" s="1"/>
  <c r="L554" i="1"/>
  <c r="J554" i="1"/>
  <c r="I554" i="1"/>
  <c r="G554" i="1"/>
  <c r="F554" i="1"/>
  <c r="E554" i="1"/>
  <c r="P547" i="1"/>
  <c r="O547" i="1"/>
  <c r="O546" i="1" s="1"/>
  <c r="M547" i="1"/>
  <c r="L547" i="1"/>
  <c r="L546" i="1" s="1"/>
  <c r="J547" i="1"/>
  <c r="I547" i="1"/>
  <c r="I546" i="1" s="1"/>
  <c r="G547" i="1"/>
  <c r="G546" i="1" s="1"/>
  <c r="F547" i="1"/>
  <c r="F546" i="1" s="1"/>
  <c r="E547" i="1"/>
  <c r="E546" i="1" s="1"/>
  <c r="P541" i="1"/>
  <c r="O541" i="1"/>
  <c r="O540" i="1" s="1"/>
  <c r="M541" i="1"/>
  <c r="S541" i="1" s="1"/>
  <c r="L541" i="1"/>
  <c r="L540" i="1" s="1"/>
  <c r="J541" i="1"/>
  <c r="I541" i="1"/>
  <c r="I540" i="1" s="1"/>
  <c r="G541" i="1"/>
  <c r="G540" i="1" s="1"/>
  <c r="F541" i="1"/>
  <c r="F540" i="1" s="1"/>
  <c r="E541" i="1"/>
  <c r="E540" i="1" s="1"/>
  <c r="P536" i="1"/>
  <c r="O536" i="1"/>
  <c r="M536" i="1"/>
  <c r="S536" i="1" s="1"/>
  <c r="L536" i="1"/>
  <c r="J536" i="1"/>
  <c r="I536" i="1"/>
  <c r="G536" i="1"/>
  <c r="F536" i="1"/>
  <c r="E536" i="1"/>
  <c r="P533" i="1"/>
  <c r="P532" i="1" s="1"/>
  <c r="O533" i="1"/>
  <c r="O532" i="1" s="1"/>
  <c r="O531" i="1" s="1"/>
  <c r="M533" i="1"/>
  <c r="S533" i="1" s="1"/>
  <c r="L533" i="1"/>
  <c r="L532" i="1" s="1"/>
  <c r="L531" i="1" s="1"/>
  <c r="J533" i="1"/>
  <c r="I533" i="1"/>
  <c r="I532" i="1" s="1"/>
  <c r="I531" i="1" s="1"/>
  <c r="G533" i="1"/>
  <c r="G532" i="1" s="1"/>
  <c r="G531" i="1" s="1"/>
  <c r="F533" i="1"/>
  <c r="F532" i="1" s="1"/>
  <c r="F531" i="1" s="1"/>
  <c r="E533" i="1"/>
  <c r="E532" i="1" s="1"/>
  <c r="E531" i="1" s="1"/>
  <c r="P528" i="1"/>
  <c r="O528" i="1"/>
  <c r="M528" i="1"/>
  <c r="L528" i="1"/>
  <c r="J528" i="1"/>
  <c r="I528" i="1"/>
  <c r="G528" i="1"/>
  <c r="F528" i="1"/>
  <c r="E528" i="1"/>
  <c r="P524" i="1"/>
  <c r="O524" i="1"/>
  <c r="M524" i="1"/>
  <c r="S524" i="1" s="1"/>
  <c r="L524" i="1"/>
  <c r="J524" i="1"/>
  <c r="I524" i="1"/>
  <c r="G524" i="1"/>
  <c r="F524" i="1"/>
  <c r="E524" i="1"/>
  <c r="P518" i="1"/>
  <c r="O518" i="1"/>
  <c r="M518" i="1"/>
  <c r="S518" i="1" s="1"/>
  <c r="L518" i="1"/>
  <c r="J518" i="1"/>
  <c r="I518" i="1"/>
  <c r="G518" i="1"/>
  <c r="F518" i="1"/>
  <c r="E518" i="1"/>
  <c r="P514" i="1"/>
  <c r="O514" i="1"/>
  <c r="M514" i="1"/>
  <c r="S514" i="1" s="1"/>
  <c r="L514" i="1"/>
  <c r="J514" i="1"/>
  <c r="I514" i="1"/>
  <c r="G514" i="1"/>
  <c r="F514" i="1"/>
  <c r="E514" i="1"/>
  <c r="P510" i="1"/>
  <c r="O510" i="1"/>
  <c r="M510" i="1"/>
  <c r="S510" i="1" s="1"/>
  <c r="L510" i="1"/>
  <c r="J510" i="1"/>
  <c r="I510" i="1"/>
  <c r="G510" i="1"/>
  <c r="F510" i="1"/>
  <c r="E510" i="1"/>
  <c r="P506" i="1"/>
  <c r="O506" i="1"/>
  <c r="M506" i="1"/>
  <c r="S506" i="1" s="1"/>
  <c r="L506" i="1"/>
  <c r="J506" i="1"/>
  <c r="I506" i="1"/>
  <c r="G506" i="1"/>
  <c r="F506" i="1"/>
  <c r="E506" i="1"/>
  <c r="P503" i="1"/>
  <c r="O503" i="1"/>
  <c r="M503" i="1"/>
  <c r="S503" i="1" s="1"/>
  <c r="L503" i="1"/>
  <c r="J503" i="1"/>
  <c r="I503" i="1"/>
  <c r="G503" i="1"/>
  <c r="F503" i="1"/>
  <c r="E503" i="1"/>
  <c r="P499" i="1"/>
  <c r="O499" i="1"/>
  <c r="M499" i="1"/>
  <c r="S499" i="1" s="1"/>
  <c r="L499" i="1"/>
  <c r="J499" i="1"/>
  <c r="I499" i="1"/>
  <c r="G499" i="1"/>
  <c r="F499" i="1"/>
  <c r="E499" i="1"/>
  <c r="P495" i="1"/>
  <c r="O495" i="1"/>
  <c r="M495" i="1"/>
  <c r="S495" i="1" s="1"/>
  <c r="L495" i="1"/>
  <c r="J495" i="1"/>
  <c r="I495" i="1"/>
  <c r="G495" i="1"/>
  <c r="F495" i="1"/>
  <c r="E495" i="1"/>
  <c r="P491" i="1"/>
  <c r="O491" i="1"/>
  <c r="M491" i="1"/>
  <c r="S491" i="1" s="1"/>
  <c r="L491" i="1"/>
  <c r="J491" i="1"/>
  <c r="I491" i="1"/>
  <c r="G491" i="1"/>
  <c r="F491" i="1"/>
  <c r="E491" i="1"/>
  <c r="P487" i="1"/>
  <c r="O487" i="1"/>
  <c r="M487" i="1"/>
  <c r="S487" i="1" s="1"/>
  <c r="L487" i="1"/>
  <c r="J487" i="1"/>
  <c r="I487" i="1"/>
  <c r="G487" i="1"/>
  <c r="F487" i="1"/>
  <c r="E487" i="1"/>
  <c r="P483" i="1"/>
  <c r="O483" i="1"/>
  <c r="M483" i="1"/>
  <c r="S483" i="1" s="1"/>
  <c r="L483" i="1"/>
  <c r="J483" i="1"/>
  <c r="I483" i="1"/>
  <c r="G483" i="1"/>
  <c r="F483" i="1"/>
  <c r="E483" i="1"/>
  <c r="P479" i="1"/>
  <c r="O479" i="1"/>
  <c r="M479" i="1"/>
  <c r="L479" i="1"/>
  <c r="J479" i="1"/>
  <c r="I479" i="1"/>
  <c r="G479" i="1"/>
  <c r="F479" i="1"/>
  <c r="E479" i="1"/>
  <c r="P475" i="1"/>
  <c r="O475" i="1"/>
  <c r="M475" i="1"/>
  <c r="S475" i="1" s="1"/>
  <c r="L475" i="1"/>
  <c r="J475" i="1"/>
  <c r="I475" i="1"/>
  <c r="G475" i="1"/>
  <c r="F475" i="1"/>
  <c r="E475" i="1"/>
  <c r="P470" i="1"/>
  <c r="O470" i="1"/>
  <c r="M470" i="1"/>
  <c r="S470" i="1" s="1"/>
  <c r="L470" i="1"/>
  <c r="J470" i="1"/>
  <c r="I470" i="1"/>
  <c r="G470" i="1"/>
  <c r="F470" i="1"/>
  <c r="E470" i="1"/>
  <c r="P466" i="1"/>
  <c r="O466" i="1"/>
  <c r="M466" i="1"/>
  <c r="S466" i="1" s="1"/>
  <c r="L466" i="1"/>
  <c r="J466" i="1"/>
  <c r="I466" i="1"/>
  <c r="G466" i="1"/>
  <c r="F466" i="1"/>
  <c r="E466" i="1"/>
  <c r="P462" i="1"/>
  <c r="O462" i="1"/>
  <c r="M462" i="1"/>
  <c r="S462" i="1" s="1"/>
  <c r="L462" i="1"/>
  <c r="J462" i="1"/>
  <c r="I462" i="1"/>
  <c r="G462" i="1"/>
  <c r="F462" i="1"/>
  <c r="E462" i="1"/>
  <c r="P459" i="1"/>
  <c r="O459" i="1"/>
  <c r="M459" i="1"/>
  <c r="S459" i="1" s="1"/>
  <c r="L459" i="1"/>
  <c r="J459" i="1"/>
  <c r="I459" i="1"/>
  <c r="G459" i="1"/>
  <c r="F459" i="1"/>
  <c r="E459" i="1"/>
  <c r="P455" i="1"/>
  <c r="O455" i="1"/>
  <c r="M455" i="1"/>
  <c r="S455" i="1" s="1"/>
  <c r="L455" i="1"/>
  <c r="J455" i="1"/>
  <c r="I455" i="1"/>
  <c r="G455" i="1"/>
  <c r="F455" i="1"/>
  <c r="E455" i="1"/>
  <c r="P451" i="1"/>
  <c r="O451" i="1"/>
  <c r="M451" i="1"/>
  <c r="S451" i="1" s="1"/>
  <c r="L451" i="1"/>
  <c r="J451" i="1"/>
  <c r="I451" i="1"/>
  <c r="G451" i="1"/>
  <c r="E451" i="1"/>
  <c r="P447" i="1"/>
  <c r="O447" i="1"/>
  <c r="M447" i="1"/>
  <c r="S447" i="1" s="1"/>
  <c r="L447" i="1"/>
  <c r="J447" i="1"/>
  <c r="I447" i="1"/>
  <c r="G447" i="1"/>
  <c r="F447" i="1"/>
  <c r="E447" i="1"/>
  <c r="P443" i="1"/>
  <c r="O443" i="1"/>
  <c r="M443" i="1"/>
  <c r="S443" i="1" s="1"/>
  <c r="L443" i="1"/>
  <c r="J443" i="1"/>
  <c r="I443" i="1"/>
  <c r="G443" i="1"/>
  <c r="F443" i="1"/>
  <c r="E443" i="1"/>
  <c r="P439" i="1"/>
  <c r="O439" i="1"/>
  <c r="M439" i="1"/>
  <c r="S439" i="1" s="1"/>
  <c r="L439" i="1"/>
  <c r="J439" i="1"/>
  <c r="I439" i="1"/>
  <c r="G439" i="1"/>
  <c r="F439" i="1"/>
  <c r="E439" i="1"/>
  <c r="P435" i="1"/>
  <c r="O435" i="1"/>
  <c r="M435" i="1"/>
  <c r="S435" i="1" s="1"/>
  <c r="L435" i="1"/>
  <c r="J435" i="1"/>
  <c r="I435" i="1"/>
  <c r="G435" i="1"/>
  <c r="F435" i="1"/>
  <c r="E435" i="1"/>
  <c r="P431" i="1"/>
  <c r="O431" i="1"/>
  <c r="M431" i="1"/>
  <c r="S431" i="1" s="1"/>
  <c r="L431" i="1"/>
  <c r="J431" i="1"/>
  <c r="I431" i="1"/>
  <c r="G431" i="1"/>
  <c r="F431" i="1"/>
  <c r="E431" i="1"/>
  <c r="P427" i="1"/>
  <c r="O427" i="1"/>
  <c r="M427" i="1"/>
  <c r="S427" i="1" s="1"/>
  <c r="L427" i="1"/>
  <c r="J427" i="1"/>
  <c r="I427" i="1"/>
  <c r="G427" i="1"/>
  <c r="F427" i="1"/>
  <c r="E427" i="1"/>
  <c r="P421" i="1"/>
  <c r="O421" i="1"/>
  <c r="O420" i="1" s="1"/>
  <c r="M421" i="1"/>
  <c r="S421" i="1" s="1"/>
  <c r="L421" i="1"/>
  <c r="L420" i="1" s="1"/>
  <c r="J421" i="1"/>
  <c r="J420" i="1" s="1"/>
  <c r="I421" i="1"/>
  <c r="I420" i="1" s="1"/>
  <c r="G421" i="1"/>
  <c r="G420" i="1" s="1"/>
  <c r="F421" i="1"/>
  <c r="F420" i="1" s="1"/>
  <c r="E421" i="1"/>
  <c r="E420" i="1" s="1"/>
  <c r="P416" i="1"/>
  <c r="P415" i="1" s="1"/>
  <c r="O416" i="1"/>
  <c r="O415" i="1" s="1"/>
  <c r="O414" i="1" s="1"/>
  <c r="M416" i="1"/>
  <c r="S416" i="1" s="1"/>
  <c r="L416" i="1"/>
  <c r="L415" i="1" s="1"/>
  <c r="L414" i="1" s="1"/>
  <c r="J416" i="1"/>
  <c r="I416" i="1"/>
  <c r="I415" i="1" s="1"/>
  <c r="I414" i="1" s="1"/>
  <c r="G416" i="1"/>
  <c r="G415" i="1" s="1"/>
  <c r="G414" i="1" s="1"/>
  <c r="F416" i="1"/>
  <c r="F415" i="1" s="1"/>
  <c r="F414" i="1" s="1"/>
  <c r="E416" i="1"/>
  <c r="E415" i="1" s="1"/>
  <c r="E414" i="1" s="1"/>
  <c r="P411" i="1"/>
  <c r="O411" i="1"/>
  <c r="O410" i="1" s="1"/>
  <c r="O409" i="1" s="1"/>
  <c r="M411" i="1"/>
  <c r="S411" i="1" s="1"/>
  <c r="L411" i="1"/>
  <c r="L410" i="1" s="1"/>
  <c r="L409" i="1" s="1"/>
  <c r="J411" i="1"/>
  <c r="I411" i="1"/>
  <c r="I410" i="1" s="1"/>
  <c r="I409" i="1" s="1"/>
  <c r="G411" i="1"/>
  <c r="G410" i="1" s="1"/>
  <c r="G409" i="1" s="1"/>
  <c r="F411" i="1"/>
  <c r="F410" i="1" s="1"/>
  <c r="F409" i="1" s="1"/>
  <c r="E411" i="1"/>
  <c r="E410" i="1" s="1"/>
  <c r="E409" i="1" s="1"/>
  <c r="P405" i="1"/>
  <c r="O405" i="1"/>
  <c r="O404" i="1" s="1"/>
  <c r="M405" i="1"/>
  <c r="S405" i="1" s="1"/>
  <c r="L405" i="1"/>
  <c r="L404" i="1" s="1"/>
  <c r="J405" i="1"/>
  <c r="I405" i="1"/>
  <c r="I404" i="1" s="1"/>
  <c r="G405" i="1"/>
  <c r="G404" i="1" s="1"/>
  <c r="F405" i="1"/>
  <c r="F404" i="1" s="1"/>
  <c r="E405" i="1"/>
  <c r="E404" i="1" s="1"/>
  <c r="P399" i="1"/>
  <c r="O399" i="1"/>
  <c r="M399" i="1"/>
  <c r="S399" i="1" s="1"/>
  <c r="L399" i="1"/>
  <c r="J399" i="1"/>
  <c r="I399" i="1"/>
  <c r="G399" i="1"/>
  <c r="E399" i="1"/>
  <c r="P397" i="1"/>
  <c r="O397" i="1"/>
  <c r="M397" i="1"/>
  <c r="L397" i="1"/>
  <c r="J397" i="1"/>
  <c r="I397" i="1"/>
  <c r="G397" i="1"/>
  <c r="F397" i="1"/>
  <c r="E397" i="1"/>
  <c r="P393" i="1"/>
  <c r="O393" i="1"/>
  <c r="M393" i="1"/>
  <c r="S393" i="1" s="1"/>
  <c r="L393" i="1"/>
  <c r="J393" i="1"/>
  <c r="I393" i="1"/>
  <c r="G393" i="1"/>
  <c r="E393" i="1"/>
  <c r="P388" i="1"/>
  <c r="O388" i="1"/>
  <c r="M388" i="1"/>
  <c r="S388" i="1" s="1"/>
  <c r="L388" i="1"/>
  <c r="J388" i="1"/>
  <c r="I388" i="1"/>
  <c r="G388" i="1"/>
  <c r="F388" i="1"/>
  <c r="E388" i="1"/>
  <c r="P384" i="1"/>
  <c r="O384" i="1"/>
  <c r="M384" i="1"/>
  <c r="L384" i="1"/>
  <c r="J384" i="1"/>
  <c r="I384" i="1"/>
  <c r="G384" i="1"/>
  <c r="F384" i="1"/>
  <c r="E384" i="1"/>
  <c r="P380" i="1"/>
  <c r="O380" i="1"/>
  <c r="M380" i="1"/>
  <c r="S380" i="1" s="1"/>
  <c r="L380" i="1"/>
  <c r="J380" i="1"/>
  <c r="I380" i="1"/>
  <c r="G380" i="1"/>
  <c r="F380" i="1"/>
  <c r="E380" i="1"/>
  <c r="P375" i="1"/>
  <c r="O375" i="1"/>
  <c r="M375" i="1"/>
  <c r="S375" i="1" s="1"/>
  <c r="L375" i="1"/>
  <c r="J375" i="1"/>
  <c r="I375" i="1"/>
  <c r="G375" i="1"/>
  <c r="F375" i="1"/>
  <c r="E375" i="1"/>
  <c r="P370" i="1"/>
  <c r="O370" i="1"/>
  <c r="M370" i="1"/>
  <c r="S370" i="1" s="1"/>
  <c r="L370" i="1"/>
  <c r="J370" i="1"/>
  <c r="I370" i="1"/>
  <c r="G370" i="1"/>
  <c r="F370" i="1"/>
  <c r="E370" i="1"/>
  <c r="P368" i="1"/>
  <c r="O368" i="1"/>
  <c r="M368" i="1"/>
  <c r="L368" i="1"/>
  <c r="J368" i="1"/>
  <c r="I368" i="1"/>
  <c r="G368" i="1"/>
  <c r="F368" i="1"/>
  <c r="E368" i="1"/>
  <c r="P365" i="1"/>
  <c r="O365" i="1"/>
  <c r="O364" i="1" s="1"/>
  <c r="O363" i="1" s="1"/>
  <c r="M365" i="1"/>
  <c r="S365" i="1" s="1"/>
  <c r="L365" i="1"/>
  <c r="L364" i="1" s="1"/>
  <c r="L363" i="1" s="1"/>
  <c r="J365" i="1"/>
  <c r="I365" i="1"/>
  <c r="I364" i="1" s="1"/>
  <c r="I363" i="1" s="1"/>
  <c r="G365" i="1"/>
  <c r="G364" i="1" s="1"/>
  <c r="G363" i="1" s="1"/>
  <c r="F365" i="1"/>
  <c r="F364" i="1" s="1"/>
  <c r="F363" i="1" s="1"/>
  <c r="E365" i="1"/>
  <c r="E364" i="1" s="1"/>
  <c r="E363" i="1" s="1"/>
  <c r="P361" i="1"/>
  <c r="O361" i="1"/>
  <c r="O360" i="1" s="1"/>
  <c r="O359" i="1" s="1"/>
  <c r="M361" i="1"/>
  <c r="S361" i="1" s="1"/>
  <c r="L361" i="1"/>
  <c r="L360" i="1" s="1"/>
  <c r="L359" i="1" s="1"/>
  <c r="J361" i="1"/>
  <c r="I361" i="1"/>
  <c r="I360" i="1" s="1"/>
  <c r="I359" i="1" s="1"/>
  <c r="G361" i="1"/>
  <c r="G360" i="1" s="1"/>
  <c r="G359" i="1" s="1"/>
  <c r="F361" i="1"/>
  <c r="F360" i="1" s="1"/>
  <c r="F359" i="1" s="1"/>
  <c r="E361" i="1"/>
  <c r="E360" i="1" s="1"/>
  <c r="E359" i="1" s="1"/>
  <c r="P356" i="1"/>
  <c r="P355" i="1" s="1"/>
  <c r="P354" i="1" s="1"/>
  <c r="O356" i="1"/>
  <c r="O355" i="1" s="1"/>
  <c r="O354" i="1" s="1"/>
  <c r="M356" i="1"/>
  <c r="S356" i="1" s="1"/>
  <c r="L356" i="1"/>
  <c r="L355" i="1" s="1"/>
  <c r="L354" i="1" s="1"/>
  <c r="J356" i="1"/>
  <c r="I356" i="1"/>
  <c r="I355" i="1" s="1"/>
  <c r="I354" i="1" s="1"/>
  <c r="G356" i="1"/>
  <c r="G355" i="1" s="1"/>
  <c r="G354" i="1" s="1"/>
  <c r="F356" i="1"/>
  <c r="F355" i="1" s="1"/>
  <c r="F354" i="1" s="1"/>
  <c r="E356" i="1"/>
  <c r="E355" i="1" s="1"/>
  <c r="E354" i="1" s="1"/>
  <c r="D351" i="1"/>
  <c r="D906" i="1" s="1"/>
  <c r="E350" i="1"/>
  <c r="F350" i="1"/>
  <c r="G350" i="1"/>
  <c r="P348" i="1"/>
  <c r="O348" i="1"/>
  <c r="O347" i="1" s="1"/>
  <c r="O346" i="1" s="1"/>
  <c r="O345" i="1" s="1"/>
  <c r="M348" i="1"/>
  <c r="L348" i="1"/>
  <c r="L347" i="1" s="1"/>
  <c r="L346" i="1" s="1"/>
  <c r="J348" i="1"/>
  <c r="I348" i="1"/>
  <c r="I347" i="1" s="1"/>
  <c r="I346" i="1" s="1"/>
  <c r="G348" i="1"/>
  <c r="G347" i="1" s="1"/>
  <c r="G346" i="1" s="1"/>
  <c r="F348" i="1"/>
  <c r="F347" i="1" s="1"/>
  <c r="F346" i="1" s="1"/>
  <c r="E348" i="1"/>
  <c r="E347" i="1" s="1"/>
  <c r="E346" i="1" s="1"/>
  <c r="P343" i="1"/>
  <c r="O343" i="1"/>
  <c r="M343" i="1"/>
  <c r="S343" i="1" s="1"/>
  <c r="L343" i="1"/>
  <c r="J343" i="1"/>
  <c r="I343" i="1"/>
  <c r="G343" i="1"/>
  <c r="F343" i="1"/>
  <c r="E343" i="1"/>
  <c r="P341" i="1"/>
  <c r="O341" i="1"/>
  <c r="M341" i="1"/>
  <c r="S341" i="1" s="1"/>
  <c r="L341" i="1"/>
  <c r="J341" i="1"/>
  <c r="I341" i="1"/>
  <c r="G341" i="1"/>
  <c r="F341" i="1"/>
  <c r="E341" i="1"/>
  <c r="P337" i="1"/>
  <c r="O337" i="1"/>
  <c r="M337" i="1"/>
  <c r="S337" i="1" s="1"/>
  <c r="L337" i="1"/>
  <c r="J337" i="1"/>
  <c r="I337" i="1"/>
  <c r="G337" i="1"/>
  <c r="F337" i="1"/>
  <c r="E337" i="1"/>
  <c r="P335" i="1"/>
  <c r="O335" i="1"/>
  <c r="M335" i="1"/>
  <c r="S335" i="1" s="1"/>
  <c r="L335" i="1"/>
  <c r="J335" i="1"/>
  <c r="I335" i="1"/>
  <c r="G335" i="1"/>
  <c r="F335" i="1"/>
  <c r="E335" i="1"/>
  <c r="P331" i="1"/>
  <c r="O331" i="1"/>
  <c r="M331" i="1"/>
  <c r="S331" i="1" s="1"/>
  <c r="L331" i="1"/>
  <c r="J331" i="1"/>
  <c r="I331" i="1"/>
  <c r="G331" i="1"/>
  <c r="F331" i="1"/>
  <c r="E331" i="1"/>
  <c r="P328" i="1"/>
  <c r="O328" i="1"/>
  <c r="M328" i="1"/>
  <c r="S328" i="1" s="1"/>
  <c r="L328" i="1"/>
  <c r="J328" i="1"/>
  <c r="I328" i="1"/>
  <c r="G328" i="1"/>
  <c r="F328" i="1"/>
  <c r="E328" i="1"/>
  <c r="P326" i="1"/>
  <c r="O326" i="1"/>
  <c r="M326" i="1"/>
  <c r="S326" i="1" s="1"/>
  <c r="L326" i="1"/>
  <c r="J326" i="1"/>
  <c r="I326" i="1"/>
  <c r="G326" i="1"/>
  <c r="F326" i="1"/>
  <c r="E326" i="1"/>
  <c r="P323" i="1"/>
  <c r="O323" i="1"/>
  <c r="M323" i="1"/>
  <c r="L323" i="1"/>
  <c r="J323" i="1"/>
  <c r="I323" i="1"/>
  <c r="G323" i="1"/>
  <c r="F323" i="1"/>
  <c r="E323" i="1"/>
  <c r="P317" i="1"/>
  <c r="O317" i="1"/>
  <c r="M317" i="1"/>
  <c r="S317" i="1" s="1"/>
  <c r="L317" i="1"/>
  <c r="J317" i="1"/>
  <c r="I317" i="1"/>
  <c r="G317" i="1"/>
  <c r="F317" i="1"/>
  <c r="E317" i="1"/>
  <c r="P313" i="1"/>
  <c r="O313" i="1"/>
  <c r="M313" i="1"/>
  <c r="S313" i="1" s="1"/>
  <c r="L313" i="1"/>
  <c r="J313" i="1"/>
  <c r="I313" i="1"/>
  <c r="G313" i="1"/>
  <c r="F313" i="1"/>
  <c r="E313" i="1"/>
  <c r="P308" i="1"/>
  <c r="O308" i="1"/>
  <c r="M308" i="1"/>
  <c r="S308" i="1" s="1"/>
  <c r="L308" i="1"/>
  <c r="J308" i="1"/>
  <c r="I308" i="1"/>
  <c r="G308" i="1"/>
  <c r="F308" i="1"/>
  <c r="E308" i="1"/>
  <c r="P304" i="1"/>
  <c r="O304" i="1"/>
  <c r="M304" i="1"/>
  <c r="S304" i="1" s="1"/>
  <c r="L304" i="1"/>
  <c r="J304" i="1"/>
  <c r="I304" i="1"/>
  <c r="G304" i="1"/>
  <c r="F304" i="1"/>
  <c r="E304" i="1"/>
  <c r="P296" i="1"/>
  <c r="P295" i="1" s="1"/>
  <c r="O296" i="1"/>
  <c r="O295" i="1" s="1"/>
  <c r="M296" i="1"/>
  <c r="S296" i="1" s="1"/>
  <c r="L296" i="1"/>
  <c r="L295" i="1" s="1"/>
  <c r="J296" i="1"/>
  <c r="I296" i="1"/>
  <c r="I295" i="1" s="1"/>
  <c r="G296" i="1"/>
  <c r="G295" i="1" s="1"/>
  <c r="F296" i="1"/>
  <c r="F295" i="1" s="1"/>
  <c r="E296" i="1"/>
  <c r="E295" i="1" s="1"/>
  <c r="P293" i="1"/>
  <c r="O293" i="1"/>
  <c r="M293" i="1"/>
  <c r="S293" i="1" s="1"/>
  <c r="L293" i="1"/>
  <c r="J293" i="1"/>
  <c r="I293" i="1"/>
  <c r="G293" i="1"/>
  <c r="F293" i="1"/>
  <c r="E293" i="1"/>
  <c r="P289" i="1"/>
  <c r="O289" i="1"/>
  <c r="M289" i="1"/>
  <c r="S289" i="1" s="1"/>
  <c r="L289" i="1"/>
  <c r="J289" i="1"/>
  <c r="I289" i="1"/>
  <c r="G289" i="1"/>
  <c r="F289" i="1"/>
  <c r="E289" i="1"/>
  <c r="P287" i="1"/>
  <c r="O287" i="1"/>
  <c r="M287" i="1"/>
  <c r="L287" i="1"/>
  <c r="J287" i="1"/>
  <c r="I287" i="1"/>
  <c r="G287" i="1"/>
  <c r="F287" i="1"/>
  <c r="E287" i="1"/>
  <c r="P285" i="1"/>
  <c r="O285" i="1"/>
  <c r="M285" i="1"/>
  <c r="S285" i="1" s="1"/>
  <c r="L285" i="1"/>
  <c r="J285" i="1"/>
  <c r="I285" i="1"/>
  <c r="G285" i="1"/>
  <c r="F285" i="1"/>
  <c r="E285" i="1"/>
  <c r="P273" i="1"/>
  <c r="O273" i="1"/>
  <c r="O271" i="1" s="1"/>
  <c r="M273" i="1"/>
  <c r="S273" i="1" s="1"/>
  <c r="L273" i="1"/>
  <c r="L271" i="1" s="1"/>
  <c r="J273" i="1"/>
  <c r="I273" i="1"/>
  <c r="I271" i="1" s="1"/>
  <c r="G273" i="1"/>
  <c r="G271" i="1" s="1"/>
  <c r="F273" i="1"/>
  <c r="F271" i="1" s="1"/>
  <c r="E273" i="1"/>
  <c r="E271" i="1" s="1"/>
  <c r="P268" i="1"/>
  <c r="O268" i="1"/>
  <c r="M268" i="1"/>
  <c r="S268" i="1" s="1"/>
  <c r="L268" i="1"/>
  <c r="J268" i="1"/>
  <c r="I268" i="1"/>
  <c r="G268" i="1"/>
  <c r="F268" i="1"/>
  <c r="E268" i="1"/>
  <c r="P263" i="1"/>
  <c r="O263" i="1"/>
  <c r="M263" i="1"/>
  <c r="S263" i="1" s="1"/>
  <c r="L263" i="1"/>
  <c r="J263" i="1"/>
  <c r="I263" i="1"/>
  <c r="G263" i="1"/>
  <c r="F263" i="1"/>
  <c r="E263" i="1"/>
  <c r="P259" i="1"/>
  <c r="O259" i="1"/>
  <c r="M259" i="1"/>
  <c r="L259" i="1"/>
  <c r="J259" i="1"/>
  <c r="I259" i="1"/>
  <c r="G259" i="1"/>
  <c r="F259" i="1"/>
  <c r="E259" i="1"/>
  <c r="P256" i="1"/>
  <c r="O256" i="1"/>
  <c r="M256" i="1"/>
  <c r="S256" i="1" s="1"/>
  <c r="L256" i="1"/>
  <c r="J256" i="1"/>
  <c r="I256" i="1"/>
  <c r="G256" i="1"/>
  <c r="F256" i="1"/>
  <c r="E256" i="1"/>
  <c r="P251" i="1"/>
  <c r="O251" i="1"/>
  <c r="M251" i="1"/>
  <c r="S251" i="1" s="1"/>
  <c r="L251" i="1"/>
  <c r="J251" i="1"/>
  <c r="I251" i="1"/>
  <c r="G251" i="1"/>
  <c r="F251" i="1"/>
  <c r="E251" i="1"/>
  <c r="P247" i="1"/>
  <c r="O247" i="1"/>
  <c r="M247" i="1"/>
  <c r="S247" i="1" s="1"/>
  <c r="L247" i="1"/>
  <c r="J247" i="1"/>
  <c r="I247" i="1"/>
  <c r="G247" i="1"/>
  <c r="F247" i="1"/>
  <c r="E247" i="1"/>
  <c r="P242" i="1"/>
  <c r="O242" i="1"/>
  <c r="M242" i="1"/>
  <c r="S242" i="1" s="1"/>
  <c r="L242" i="1"/>
  <c r="J242" i="1"/>
  <c r="I242" i="1"/>
  <c r="G242" i="1"/>
  <c r="F242" i="1"/>
  <c r="E242" i="1"/>
  <c r="P239" i="1"/>
  <c r="O239" i="1"/>
  <c r="M239" i="1"/>
  <c r="S239" i="1" s="1"/>
  <c r="L239" i="1"/>
  <c r="J239" i="1"/>
  <c r="I239" i="1"/>
  <c r="G239" i="1"/>
  <c r="F239" i="1"/>
  <c r="E239" i="1"/>
  <c r="P234" i="1"/>
  <c r="O234" i="1"/>
  <c r="M234" i="1"/>
  <c r="S234" i="1" s="1"/>
  <c r="L234" i="1"/>
  <c r="J234" i="1"/>
  <c r="I234" i="1"/>
  <c r="G234" i="1"/>
  <c r="F234" i="1"/>
  <c r="E234" i="1"/>
  <c r="P232" i="1"/>
  <c r="O232" i="1"/>
  <c r="M232" i="1"/>
  <c r="S232" i="1" s="1"/>
  <c r="L232" i="1"/>
  <c r="J232" i="1"/>
  <c r="I232" i="1"/>
  <c r="G232" i="1"/>
  <c r="F232" i="1"/>
  <c r="E232" i="1"/>
  <c r="P223" i="1"/>
  <c r="P222" i="1" s="1"/>
  <c r="O223" i="1"/>
  <c r="O222" i="1" s="1"/>
  <c r="M223" i="1"/>
  <c r="S223" i="1" s="1"/>
  <c r="L223" i="1"/>
  <c r="L222" i="1" s="1"/>
  <c r="J223" i="1"/>
  <c r="I223" i="1"/>
  <c r="I222" i="1" s="1"/>
  <c r="G223" i="1"/>
  <c r="G222" i="1" s="1"/>
  <c r="F223" i="1"/>
  <c r="F222" i="1" s="1"/>
  <c r="E223" i="1"/>
  <c r="E222" i="1" s="1"/>
  <c r="P219" i="1"/>
  <c r="O219" i="1"/>
  <c r="M219" i="1"/>
  <c r="S219" i="1" s="1"/>
  <c r="L219" i="1"/>
  <c r="J219" i="1"/>
  <c r="I219" i="1"/>
  <c r="G219" i="1"/>
  <c r="F219" i="1"/>
  <c r="E219" i="1"/>
  <c r="P214" i="1"/>
  <c r="O214" i="1"/>
  <c r="M214" i="1"/>
  <c r="S214" i="1" s="1"/>
  <c r="L214" i="1"/>
  <c r="J214" i="1"/>
  <c r="I214" i="1"/>
  <c r="G214" i="1"/>
  <c r="F214" i="1"/>
  <c r="E214" i="1"/>
  <c r="P208" i="1"/>
  <c r="O208" i="1"/>
  <c r="M208" i="1"/>
  <c r="S208" i="1" s="1"/>
  <c r="L208" i="1"/>
  <c r="J208" i="1"/>
  <c r="I208" i="1"/>
  <c r="G208" i="1"/>
  <c r="F208" i="1"/>
  <c r="E208" i="1"/>
  <c r="P202" i="1"/>
  <c r="O202" i="1"/>
  <c r="M202" i="1"/>
  <c r="S202" i="1" s="1"/>
  <c r="L202" i="1"/>
  <c r="J202" i="1"/>
  <c r="I202" i="1"/>
  <c r="G202" i="1"/>
  <c r="F202" i="1"/>
  <c r="E202" i="1"/>
  <c r="P198" i="1"/>
  <c r="O198" i="1"/>
  <c r="M198" i="1"/>
  <c r="S198" i="1" s="1"/>
  <c r="L198" i="1"/>
  <c r="J198" i="1"/>
  <c r="I198" i="1"/>
  <c r="G198" i="1"/>
  <c r="F198" i="1"/>
  <c r="E198" i="1"/>
  <c r="P190" i="1"/>
  <c r="O190" i="1"/>
  <c r="M190" i="1"/>
  <c r="S190" i="1" s="1"/>
  <c r="L190" i="1"/>
  <c r="J190" i="1"/>
  <c r="I190" i="1"/>
  <c r="G190" i="1"/>
  <c r="F190" i="1"/>
  <c r="E190" i="1"/>
  <c r="P182" i="1"/>
  <c r="O182" i="1"/>
  <c r="M182" i="1"/>
  <c r="S182" i="1" s="1"/>
  <c r="L182" i="1"/>
  <c r="J182" i="1"/>
  <c r="I182" i="1"/>
  <c r="G182" i="1"/>
  <c r="F182" i="1"/>
  <c r="E182" i="1"/>
  <c r="P177" i="1"/>
  <c r="O177" i="1"/>
  <c r="M177" i="1"/>
  <c r="L177" i="1"/>
  <c r="J177" i="1"/>
  <c r="I177" i="1"/>
  <c r="G177" i="1"/>
  <c r="F177" i="1"/>
  <c r="E177" i="1"/>
  <c r="P173" i="1"/>
  <c r="O173" i="1"/>
  <c r="M173" i="1"/>
  <c r="S173" i="1" s="1"/>
  <c r="L173" i="1"/>
  <c r="J173" i="1"/>
  <c r="I173" i="1"/>
  <c r="G173" i="1"/>
  <c r="F173" i="1"/>
  <c r="E173" i="1"/>
  <c r="P169" i="1"/>
  <c r="O169" i="1"/>
  <c r="O166" i="1" s="1"/>
  <c r="M169" i="1"/>
  <c r="S169" i="1" s="1"/>
  <c r="L169" i="1"/>
  <c r="L166" i="1" s="1"/>
  <c r="J169" i="1"/>
  <c r="I169" i="1"/>
  <c r="I166" i="1" s="1"/>
  <c r="G169" i="1"/>
  <c r="G166" i="1" s="1"/>
  <c r="F169" i="1"/>
  <c r="F166" i="1" s="1"/>
  <c r="E169" i="1"/>
  <c r="E166" i="1" s="1"/>
  <c r="P164" i="1"/>
  <c r="O164" i="1"/>
  <c r="M164" i="1"/>
  <c r="S164" i="1" s="1"/>
  <c r="L164" i="1"/>
  <c r="J164" i="1"/>
  <c r="I164" i="1"/>
  <c r="G164" i="1"/>
  <c r="F164" i="1"/>
  <c r="E164" i="1"/>
  <c r="P156" i="1"/>
  <c r="P155" i="1" s="1"/>
  <c r="O156" i="1"/>
  <c r="O155" i="1" s="1"/>
  <c r="M156" i="1"/>
  <c r="S156" i="1" s="1"/>
  <c r="L156" i="1"/>
  <c r="L155" i="1" s="1"/>
  <c r="J156" i="1"/>
  <c r="I156" i="1"/>
  <c r="I155" i="1" s="1"/>
  <c r="G156" i="1"/>
  <c r="G155" i="1" s="1"/>
  <c r="F156" i="1"/>
  <c r="F155" i="1" s="1"/>
  <c r="E156" i="1"/>
  <c r="E155" i="1" s="1"/>
  <c r="P150" i="1"/>
  <c r="O150" i="1"/>
  <c r="M150" i="1"/>
  <c r="S150" i="1" s="1"/>
  <c r="L150" i="1"/>
  <c r="J150" i="1"/>
  <c r="I150" i="1"/>
  <c r="G150" i="1"/>
  <c r="F150" i="1"/>
  <c r="E150" i="1"/>
  <c r="P144" i="1"/>
  <c r="P143" i="1" s="1"/>
  <c r="O144" i="1"/>
  <c r="O143" i="1" s="1"/>
  <c r="O141" i="1" s="1"/>
  <c r="O140" i="1" s="1"/>
  <c r="M144" i="1"/>
  <c r="S144" i="1" s="1"/>
  <c r="L144" i="1"/>
  <c r="L143" i="1" s="1"/>
  <c r="L141" i="1" s="1"/>
  <c r="L140" i="1" s="1"/>
  <c r="J144" i="1"/>
  <c r="J143" i="1" s="1"/>
  <c r="I144" i="1"/>
  <c r="I143" i="1" s="1"/>
  <c r="I141" i="1" s="1"/>
  <c r="I140" i="1" s="1"/>
  <c r="G144" i="1"/>
  <c r="G143" i="1" s="1"/>
  <c r="G141" i="1" s="1"/>
  <c r="G140" i="1" s="1"/>
  <c r="F144" i="1"/>
  <c r="F143" i="1" s="1"/>
  <c r="F141" i="1" s="1"/>
  <c r="F140" i="1" s="1"/>
  <c r="E144" i="1"/>
  <c r="E143" i="1" s="1"/>
  <c r="E141" i="1" s="1"/>
  <c r="E140" i="1" s="1"/>
  <c r="P137" i="1"/>
  <c r="O137" i="1"/>
  <c r="M137" i="1"/>
  <c r="S137" i="1" s="1"/>
  <c r="L137" i="1"/>
  <c r="J137" i="1"/>
  <c r="I137" i="1"/>
  <c r="G137" i="1"/>
  <c r="F137" i="1"/>
  <c r="E137" i="1"/>
  <c r="P133" i="1"/>
  <c r="O133" i="1"/>
  <c r="M133" i="1"/>
  <c r="S133" i="1" s="1"/>
  <c r="L133" i="1"/>
  <c r="J133" i="1"/>
  <c r="I133" i="1"/>
  <c r="G133" i="1"/>
  <c r="F133" i="1"/>
  <c r="E133" i="1"/>
  <c r="P130" i="1"/>
  <c r="O130" i="1"/>
  <c r="M130" i="1"/>
  <c r="S130" i="1" s="1"/>
  <c r="L130" i="1"/>
  <c r="J130" i="1"/>
  <c r="I130" i="1"/>
  <c r="G130" i="1"/>
  <c r="F130" i="1"/>
  <c r="E130" i="1"/>
  <c r="P124" i="1"/>
  <c r="O124" i="1"/>
  <c r="M124" i="1"/>
  <c r="S124" i="1" s="1"/>
  <c r="L124" i="1"/>
  <c r="J124" i="1"/>
  <c r="I124" i="1"/>
  <c r="G124" i="1"/>
  <c r="F124" i="1"/>
  <c r="E124" i="1"/>
  <c r="P122" i="1"/>
  <c r="O122" i="1"/>
  <c r="M122" i="1"/>
  <c r="S122" i="1" s="1"/>
  <c r="L122" i="1"/>
  <c r="J122" i="1"/>
  <c r="I122" i="1"/>
  <c r="G122" i="1"/>
  <c r="F122" i="1"/>
  <c r="E122" i="1"/>
  <c r="P117" i="1"/>
  <c r="O117" i="1"/>
  <c r="M117" i="1"/>
  <c r="S117" i="1" s="1"/>
  <c r="L117" i="1"/>
  <c r="J117" i="1"/>
  <c r="I117" i="1"/>
  <c r="G117" i="1"/>
  <c r="F117" i="1"/>
  <c r="E117" i="1"/>
  <c r="P113" i="1"/>
  <c r="O113" i="1"/>
  <c r="M113" i="1"/>
  <c r="S113" i="1" s="1"/>
  <c r="L113" i="1"/>
  <c r="J113" i="1"/>
  <c r="I113" i="1"/>
  <c r="G113" i="1"/>
  <c r="F113" i="1"/>
  <c r="E113" i="1"/>
  <c r="P107" i="1"/>
  <c r="O107" i="1"/>
  <c r="O106" i="1" s="1"/>
  <c r="O105" i="1" s="1"/>
  <c r="M107" i="1"/>
  <c r="S107" i="1" s="1"/>
  <c r="L107" i="1"/>
  <c r="L106" i="1" s="1"/>
  <c r="L105" i="1" s="1"/>
  <c r="J107" i="1"/>
  <c r="I107" i="1"/>
  <c r="I106" i="1" s="1"/>
  <c r="I105" i="1" s="1"/>
  <c r="G107" i="1"/>
  <c r="G106" i="1" s="1"/>
  <c r="G105" i="1" s="1"/>
  <c r="F107" i="1"/>
  <c r="F106" i="1" s="1"/>
  <c r="F105" i="1" s="1"/>
  <c r="E107" i="1"/>
  <c r="E106" i="1" s="1"/>
  <c r="E105" i="1" s="1"/>
  <c r="P98" i="1"/>
  <c r="P97" i="1" s="1"/>
  <c r="O98" i="1"/>
  <c r="O97" i="1" s="1"/>
  <c r="M98" i="1"/>
  <c r="S98" i="1" s="1"/>
  <c r="L98" i="1"/>
  <c r="L97" i="1" s="1"/>
  <c r="J98" i="1"/>
  <c r="I98" i="1"/>
  <c r="I97" i="1" s="1"/>
  <c r="G98" i="1"/>
  <c r="G97" i="1" s="1"/>
  <c r="F98" i="1"/>
  <c r="F97" i="1" s="1"/>
  <c r="E98" i="1"/>
  <c r="E97" i="1" s="1"/>
  <c r="P95" i="1"/>
  <c r="P94" i="1" s="1"/>
  <c r="O95" i="1"/>
  <c r="O94" i="1" s="1"/>
  <c r="M95" i="1"/>
  <c r="L95" i="1"/>
  <c r="L94" i="1" s="1"/>
  <c r="J95" i="1"/>
  <c r="I95" i="1"/>
  <c r="I94" i="1" s="1"/>
  <c r="G95" i="1"/>
  <c r="G94" i="1" s="1"/>
  <c r="F95" i="1"/>
  <c r="F94" i="1" s="1"/>
  <c r="E95" i="1"/>
  <c r="E94" i="1" s="1"/>
  <c r="P91" i="1"/>
  <c r="O91" i="1"/>
  <c r="O90" i="1" s="1"/>
  <c r="M91" i="1"/>
  <c r="S91" i="1" s="1"/>
  <c r="L91" i="1"/>
  <c r="L90" i="1" s="1"/>
  <c r="J91" i="1"/>
  <c r="I91" i="1"/>
  <c r="I90" i="1" s="1"/>
  <c r="G91" i="1"/>
  <c r="G90" i="1" s="1"/>
  <c r="F91" i="1"/>
  <c r="F90" i="1" s="1"/>
  <c r="E91" i="1"/>
  <c r="E90" i="1" s="1"/>
  <c r="P87" i="1"/>
  <c r="P86" i="1" s="1"/>
  <c r="O87" i="1"/>
  <c r="O86" i="1" s="1"/>
  <c r="M87" i="1"/>
  <c r="S87" i="1" s="1"/>
  <c r="L87" i="1"/>
  <c r="L86" i="1" s="1"/>
  <c r="J87" i="1"/>
  <c r="I87" i="1"/>
  <c r="I86" i="1" s="1"/>
  <c r="G87" i="1"/>
  <c r="G86" i="1" s="1"/>
  <c r="F87" i="1"/>
  <c r="F86" i="1" s="1"/>
  <c r="E87" i="1"/>
  <c r="E86" i="1" s="1"/>
  <c r="P83" i="1"/>
  <c r="O83" i="1"/>
  <c r="O82" i="1" s="1"/>
  <c r="M83" i="1"/>
  <c r="L83" i="1"/>
  <c r="L82" i="1" s="1"/>
  <c r="J83" i="1"/>
  <c r="I83" i="1"/>
  <c r="I82" i="1" s="1"/>
  <c r="G83" i="1"/>
  <c r="G82" i="1" s="1"/>
  <c r="F83" i="1"/>
  <c r="F82" i="1" s="1"/>
  <c r="E83" i="1"/>
  <c r="E82" i="1" s="1"/>
  <c r="P79" i="1"/>
  <c r="O79" i="1"/>
  <c r="M79" i="1"/>
  <c r="S79" i="1" s="1"/>
  <c r="L79" i="1"/>
  <c r="J79" i="1"/>
  <c r="I79" i="1"/>
  <c r="G79" i="1"/>
  <c r="F79" i="1"/>
  <c r="E79" i="1"/>
  <c r="P76" i="1"/>
  <c r="P75" i="1" s="1"/>
  <c r="O76" i="1"/>
  <c r="O75" i="1" s="1"/>
  <c r="M76" i="1"/>
  <c r="S76" i="1" s="1"/>
  <c r="L76" i="1"/>
  <c r="L75" i="1" s="1"/>
  <c r="J76" i="1"/>
  <c r="I76" i="1"/>
  <c r="I75" i="1" s="1"/>
  <c r="G76" i="1"/>
  <c r="G75" i="1" s="1"/>
  <c r="F76" i="1"/>
  <c r="F75" i="1" s="1"/>
  <c r="E76" i="1"/>
  <c r="E75" i="1" s="1"/>
  <c r="P70" i="1"/>
  <c r="O70" i="1"/>
  <c r="M70" i="1"/>
  <c r="S70" i="1" s="1"/>
  <c r="L70" i="1"/>
  <c r="J70" i="1"/>
  <c r="I70" i="1"/>
  <c r="G70" i="1"/>
  <c r="F70" i="1"/>
  <c r="E70" i="1"/>
  <c r="P67" i="1"/>
  <c r="O67" i="1"/>
  <c r="M67" i="1"/>
  <c r="S67" i="1" s="1"/>
  <c r="L67" i="1"/>
  <c r="J67" i="1"/>
  <c r="I67" i="1"/>
  <c r="G67" i="1"/>
  <c r="F67" i="1"/>
  <c r="E67" i="1"/>
  <c r="P65" i="1"/>
  <c r="O65" i="1"/>
  <c r="M65" i="1"/>
  <c r="S65" i="1" s="1"/>
  <c r="L65" i="1"/>
  <c r="J65" i="1"/>
  <c r="I65" i="1"/>
  <c r="G65" i="1"/>
  <c r="F65" i="1"/>
  <c r="E65" i="1"/>
  <c r="P63" i="1"/>
  <c r="O63" i="1"/>
  <c r="M63" i="1"/>
  <c r="S63" i="1" s="1"/>
  <c r="L63" i="1"/>
  <c r="J63" i="1"/>
  <c r="I63" i="1"/>
  <c r="G63" i="1"/>
  <c r="F63" i="1"/>
  <c r="E63" i="1"/>
  <c r="P61" i="1"/>
  <c r="O61" i="1"/>
  <c r="M61" i="1"/>
  <c r="S61" i="1" s="1"/>
  <c r="L61" i="1"/>
  <c r="J61" i="1"/>
  <c r="I61" i="1"/>
  <c r="G61" i="1"/>
  <c r="F61" i="1"/>
  <c r="E61" i="1"/>
  <c r="P59" i="1"/>
  <c r="O59" i="1"/>
  <c r="M59" i="1"/>
  <c r="S59" i="1" s="1"/>
  <c r="L59" i="1"/>
  <c r="J59" i="1"/>
  <c r="I59" i="1"/>
  <c r="G59" i="1"/>
  <c r="F59" i="1"/>
  <c r="E59" i="1"/>
  <c r="P56" i="1"/>
  <c r="O56" i="1"/>
  <c r="M56" i="1"/>
  <c r="S56" i="1" s="1"/>
  <c r="L56" i="1"/>
  <c r="J56" i="1"/>
  <c r="I56" i="1"/>
  <c r="G56" i="1"/>
  <c r="F56" i="1"/>
  <c r="E56" i="1"/>
  <c r="P52" i="1"/>
  <c r="O52" i="1"/>
  <c r="M52" i="1"/>
  <c r="S52" i="1" s="1"/>
  <c r="L52" i="1"/>
  <c r="J52" i="1"/>
  <c r="I52" i="1"/>
  <c r="G52" i="1"/>
  <c r="F52" i="1"/>
  <c r="E52" i="1"/>
  <c r="P40" i="1"/>
  <c r="P39" i="1" s="1"/>
  <c r="O40" i="1"/>
  <c r="O39" i="1" s="1"/>
  <c r="M40" i="1"/>
  <c r="S40" i="1" s="1"/>
  <c r="L40" i="1"/>
  <c r="L39" i="1" s="1"/>
  <c r="J40" i="1"/>
  <c r="I40" i="1"/>
  <c r="I39" i="1" s="1"/>
  <c r="G40" i="1"/>
  <c r="G39" i="1" s="1"/>
  <c r="F40" i="1"/>
  <c r="F39" i="1" s="1"/>
  <c r="E40" i="1"/>
  <c r="E39" i="1" s="1"/>
  <c r="P37" i="1"/>
  <c r="O37" i="1"/>
  <c r="M37" i="1"/>
  <c r="S37" i="1" s="1"/>
  <c r="L37" i="1"/>
  <c r="J37" i="1"/>
  <c r="I37" i="1"/>
  <c r="G37" i="1"/>
  <c r="F37" i="1"/>
  <c r="E37" i="1"/>
  <c r="P35" i="1"/>
  <c r="O35" i="1"/>
  <c r="M35" i="1"/>
  <c r="S35" i="1" s="1"/>
  <c r="L35" i="1"/>
  <c r="J35" i="1"/>
  <c r="I35" i="1"/>
  <c r="G35" i="1"/>
  <c r="F35" i="1"/>
  <c r="E35" i="1"/>
  <c r="P33" i="1"/>
  <c r="O33" i="1"/>
  <c r="M33" i="1"/>
  <c r="S33" i="1" s="1"/>
  <c r="L33" i="1"/>
  <c r="J33" i="1"/>
  <c r="I33" i="1"/>
  <c r="G33" i="1"/>
  <c r="F33" i="1"/>
  <c r="E33" i="1"/>
  <c r="P31" i="1"/>
  <c r="O31" i="1"/>
  <c r="M31" i="1"/>
  <c r="S31" i="1" s="1"/>
  <c r="L31" i="1"/>
  <c r="J31" i="1"/>
  <c r="I31" i="1"/>
  <c r="G31" i="1"/>
  <c r="F31" i="1"/>
  <c r="E31" i="1"/>
  <c r="P29" i="1"/>
  <c r="O29" i="1"/>
  <c r="M29" i="1"/>
  <c r="S29" i="1" s="1"/>
  <c r="L29" i="1"/>
  <c r="J29" i="1"/>
  <c r="I29" i="1"/>
  <c r="G29" i="1"/>
  <c r="F29" i="1"/>
  <c r="E29" i="1"/>
  <c r="P27" i="1"/>
  <c r="O27" i="1"/>
  <c r="M27" i="1"/>
  <c r="S27" i="1" s="1"/>
  <c r="L27" i="1"/>
  <c r="J27" i="1"/>
  <c r="I27" i="1"/>
  <c r="G27" i="1"/>
  <c r="F27" i="1"/>
  <c r="E27" i="1"/>
  <c r="P23" i="1"/>
  <c r="O23" i="1"/>
  <c r="M23" i="1"/>
  <c r="L23" i="1"/>
  <c r="J23" i="1"/>
  <c r="I23" i="1"/>
  <c r="G23" i="1"/>
  <c r="F23" i="1"/>
  <c r="E23" i="1"/>
  <c r="P12" i="1"/>
  <c r="O12" i="1"/>
  <c r="M12" i="1"/>
  <c r="L12" i="1"/>
  <c r="J12" i="1"/>
  <c r="I12" i="1"/>
  <c r="G12" i="1"/>
  <c r="F12" i="1"/>
  <c r="E12" i="1"/>
  <c r="D219" i="1"/>
  <c r="C219" i="1"/>
  <c r="D107" i="1"/>
  <c r="C107" i="1"/>
  <c r="L874" i="1" l="1"/>
  <c r="L867" i="1" s="1"/>
  <c r="N326" i="1"/>
  <c r="N337" i="1"/>
  <c r="F874" i="1"/>
  <c r="Q351" i="1"/>
  <c r="S875" i="1"/>
  <c r="S874" i="1" s="1"/>
  <c r="M874" i="1"/>
  <c r="P874" i="1"/>
  <c r="O874" i="1"/>
  <c r="O867" i="1" s="1"/>
  <c r="G874" i="1"/>
  <c r="G867" i="1" s="1"/>
  <c r="S351" i="1"/>
  <c r="H351" i="1"/>
  <c r="E392" i="1"/>
  <c r="E391" i="1" s="1"/>
  <c r="E390" i="1" s="1"/>
  <c r="N351" i="1"/>
  <c r="L367" i="1"/>
  <c r="G379" i="1"/>
  <c r="G374" i="1" s="1"/>
  <c r="Q518" i="1"/>
  <c r="O403" i="1"/>
  <c r="N79" i="1"/>
  <c r="G284" i="1"/>
  <c r="E267" i="1"/>
  <c r="O579" i="1"/>
  <c r="O578" i="1" s="1"/>
  <c r="Q208" i="1"/>
  <c r="N375" i="1"/>
  <c r="Q786" i="1"/>
  <c r="Q164" i="1"/>
  <c r="G11" i="1"/>
  <c r="I367" i="1"/>
  <c r="I358" i="1" s="1"/>
  <c r="E379" i="1"/>
  <c r="E374" i="1" s="1"/>
  <c r="E705" i="1"/>
  <c r="E704" i="1" s="1"/>
  <c r="N313" i="1"/>
  <c r="F579" i="1"/>
  <c r="F578" i="1" s="1"/>
  <c r="N706" i="1"/>
  <c r="N773" i="1"/>
  <c r="N31" i="1"/>
  <c r="N87" i="1"/>
  <c r="L267" i="1"/>
  <c r="E231" i="1"/>
  <c r="N23" i="1"/>
  <c r="N370" i="1"/>
  <c r="Q590" i="1"/>
  <c r="N234" i="1"/>
  <c r="Q399" i="1"/>
  <c r="O367" i="1"/>
  <c r="O358" i="1" s="1"/>
  <c r="F867" i="1"/>
  <c r="N590" i="1"/>
  <c r="N528" i="1"/>
  <c r="L392" i="1"/>
  <c r="L391" i="1" s="1"/>
  <c r="L390" i="1" s="1"/>
  <c r="N503" i="1"/>
  <c r="N59" i="1"/>
  <c r="N124" i="1"/>
  <c r="E579" i="1"/>
  <c r="E578" i="1" s="1"/>
  <c r="M754" i="1"/>
  <c r="S754" i="1" s="1"/>
  <c r="Q29" i="1"/>
  <c r="Q317" i="1"/>
  <c r="Q421" i="1"/>
  <c r="Q439" i="1"/>
  <c r="F523" i="1"/>
  <c r="F522" i="1" s="1"/>
  <c r="G579" i="1"/>
  <c r="G578" i="1" s="1"/>
  <c r="F11" i="1"/>
  <c r="F330" i="1"/>
  <c r="G505" i="1"/>
  <c r="Q744" i="1"/>
  <c r="M295" i="1"/>
  <c r="S295" i="1" s="1"/>
  <c r="M415" i="1"/>
  <c r="M414" i="1" s="1"/>
  <c r="S414" i="1" s="1"/>
  <c r="N564" i="1"/>
  <c r="M143" i="1"/>
  <c r="N143" i="1" s="1"/>
  <c r="P231" i="1"/>
  <c r="N506" i="1"/>
  <c r="K593" i="1"/>
  <c r="Q143" i="1"/>
  <c r="Q239" i="1"/>
  <c r="K606" i="1"/>
  <c r="F316" i="1"/>
  <c r="F292" i="1" s="1"/>
  <c r="Q365" i="1"/>
  <c r="N393" i="1"/>
  <c r="Q669" i="1"/>
  <c r="G705" i="1"/>
  <c r="G704" i="1" s="1"/>
  <c r="K22" i="1"/>
  <c r="K607" i="1"/>
  <c r="E172" i="1"/>
  <c r="F188" i="1"/>
  <c r="F284" i="1"/>
  <c r="K48" i="1"/>
  <c r="K796" i="1"/>
  <c r="N130" i="1"/>
  <c r="K201" i="1"/>
  <c r="K803" i="1"/>
  <c r="K212" i="1"/>
  <c r="K816" i="1"/>
  <c r="F51" i="1"/>
  <c r="F50" i="1" s="1"/>
  <c r="E523" i="1"/>
  <c r="E522" i="1" s="1"/>
  <c r="K280" i="1"/>
  <c r="K831" i="1"/>
  <c r="R152" i="1"/>
  <c r="K281" i="1"/>
  <c r="F26" i="1"/>
  <c r="F801" i="1"/>
  <c r="F800" i="1" s="1"/>
  <c r="K306" i="1"/>
  <c r="G26" i="1"/>
  <c r="F729" i="1"/>
  <c r="K529" i="1"/>
  <c r="N190" i="1"/>
  <c r="N214" i="1"/>
  <c r="K543" i="1"/>
  <c r="K582" i="1"/>
  <c r="E752" i="1"/>
  <c r="N52" i="1"/>
  <c r="N63" i="1"/>
  <c r="N259" i="1"/>
  <c r="N304" i="1"/>
  <c r="N323" i="1"/>
  <c r="N335" i="1"/>
  <c r="N462" i="1"/>
  <c r="F474" i="1"/>
  <c r="F705" i="1"/>
  <c r="F704" i="1" s="1"/>
  <c r="N713" i="1"/>
  <c r="N865" i="1"/>
  <c r="K54" i="1"/>
  <c r="K96" i="1"/>
  <c r="K294" i="1"/>
  <c r="R502" i="1"/>
  <c r="Q557" i="1"/>
  <c r="Q777" i="1"/>
  <c r="O11" i="1"/>
  <c r="Q33" i="1"/>
  <c r="M90" i="1"/>
  <c r="S90" i="1" s="1"/>
  <c r="N117" i="1"/>
  <c r="N133" i="1"/>
  <c r="N239" i="1"/>
  <c r="N256" i="1"/>
  <c r="O284" i="1"/>
  <c r="Q380" i="1"/>
  <c r="N491" i="1"/>
  <c r="G523" i="1"/>
  <c r="G522" i="1" s="1"/>
  <c r="M726" i="1"/>
  <c r="S726" i="1" s="1"/>
  <c r="M730" i="1"/>
  <c r="S730" i="1" s="1"/>
  <c r="M733" i="1"/>
  <c r="S733" i="1" s="1"/>
  <c r="F781" i="1"/>
  <c r="F780" i="1" s="1"/>
  <c r="N786" i="1"/>
  <c r="M852" i="1"/>
  <c r="M851" i="1" s="1"/>
  <c r="K126" i="1"/>
  <c r="K329" i="1"/>
  <c r="K619" i="1"/>
  <c r="R610" i="1"/>
  <c r="Q451" i="1"/>
  <c r="O379" i="1"/>
  <c r="O374" i="1" s="1"/>
  <c r="Q571" i="1"/>
  <c r="K125" i="1"/>
  <c r="H107" i="1"/>
  <c r="K107" i="1" s="1"/>
  <c r="P11" i="1"/>
  <c r="E26" i="1"/>
  <c r="Q335" i="1"/>
  <c r="Q805" i="1"/>
  <c r="G857" i="1"/>
  <c r="K136" i="1"/>
  <c r="K382" i="1"/>
  <c r="K621" i="1"/>
  <c r="O747" i="1"/>
  <c r="O746" i="1" s="1"/>
  <c r="O741" i="1" s="1"/>
  <c r="E789" i="1"/>
  <c r="E788" i="1" s="1"/>
  <c r="Q842" i="1"/>
  <c r="K165" i="1"/>
  <c r="K386" i="1"/>
  <c r="K659" i="1"/>
  <c r="K34" i="1"/>
  <c r="Q202" i="1"/>
  <c r="M420" i="1"/>
  <c r="S420" i="1" s="1"/>
  <c r="N67" i="1"/>
  <c r="O267" i="1"/>
  <c r="O781" i="1"/>
  <c r="O780" i="1" s="1"/>
  <c r="Q828" i="1"/>
  <c r="K176" i="1"/>
  <c r="K418" i="1"/>
  <c r="K686" i="1"/>
  <c r="K712" i="1"/>
  <c r="Q308" i="1"/>
  <c r="E747" i="1"/>
  <c r="E746" i="1" s="1"/>
  <c r="E741" i="1" s="1"/>
  <c r="N182" i="1"/>
  <c r="N518" i="1"/>
  <c r="N561" i="1"/>
  <c r="N872" i="1"/>
  <c r="K186" i="1"/>
  <c r="K488" i="1"/>
  <c r="K698" i="1"/>
  <c r="Q150" i="1"/>
  <c r="P364" i="1"/>
  <c r="P363" i="1" s="1"/>
  <c r="E11" i="1"/>
  <c r="N27" i="1"/>
  <c r="N35" i="1"/>
  <c r="E316" i="1"/>
  <c r="E292" i="1" s="1"/>
  <c r="F379" i="1"/>
  <c r="F374" i="1" s="1"/>
  <c r="N384" i="1"/>
  <c r="N834" i="1"/>
  <c r="K197" i="1"/>
  <c r="K501" i="1"/>
  <c r="K711" i="1"/>
  <c r="G267" i="1"/>
  <c r="H219" i="1"/>
  <c r="R219" i="1" s="1"/>
  <c r="F716" i="1"/>
  <c r="L857" i="1"/>
  <c r="K108" i="1"/>
  <c r="K587" i="1"/>
  <c r="N173" i="1"/>
  <c r="N268" i="1"/>
  <c r="L284" i="1"/>
  <c r="N328" i="1"/>
  <c r="N341" i="1"/>
  <c r="N431" i="1"/>
  <c r="N447" i="1"/>
  <c r="F505" i="1"/>
  <c r="N510" i="1"/>
  <c r="O505" i="1"/>
  <c r="G729" i="1"/>
  <c r="F747" i="1"/>
  <c r="F746" i="1" s="1"/>
  <c r="F741" i="1" s="1"/>
  <c r="K38" i="1"/>
  <c r="K114" i="1"/>
  <c r="K282" i="1"/>
  <c r="K394" i="1"/>
  <c r="K508" i="1"/>
  <c r="K687" i="1"/>
  <c r="M97" i="1"/>
  <c r="S97" i="1" s="1"/>
  <c r="N122" i="1"/>
  <c r="N137" i="1"/>
  <c r="N150" i="1"/>
  <c r="Q177" i="1"/>
  <c r="N232" i="1"/>
  <c r="F231" i="1"/>
  <c r="N247" i="1"/>
  <c r="N263" i="1"/>
  <c r="N308" i="1"/>
  <c r="G316" i="1"/>
  <c r="G292" i="1" s="1"/>
  <c r="Q331" i="1"/>
  <c r="Q343" i="1"/>
  <c r="N380" i="1"/>
  <c r="Q435" i="1"/>
  <c r="E486" i="1"/>
  <c r="M737" i="1"/>
  <c r="S737" i="1" s="1"/>
  <c r="Q802" i="1"/>
  <c r="Q814" i="1"/>
  <c r="N878" i="1"/>
  <c r="K42" i="1"/>
  <c r="K116" i="1"/>
  <c r="K196" i="1"/>
  <c r="K286" i="1"/>
  <c r="K406" i="1"/>
  <c r="K515" i="1"/>
  <c r="K595" i="1"/>
  <c r="K691" i="1"/>
  <c r="K818" i="1"/>
  <c r="N144" i="1"/>
  <c r="R230" i="1"/>
  <c r="G149" i="1"/>
  <c r="Q79" i="1"/>
  <c r="F403" i="1"/>
  <c r="Q479" i="1"/>
  <c r="Q568" i="1"/>
  <c r="Q328" i="1"/>
  <c r="Q313" i="1"/>
  <c r="G392" i="1"/>
  <c r="G391" i="1" s="1"/>
  <c r="G390" i="1" s="1"/>
  <c r="F553" i="1"/>
  <c r="F552" i="1" s="1"/>
  <c r="F551" i="1" s="1"/>
  <c r="M575" i="1"/>
  <c r="M574" i="1" s="1"/>
  <c r="S574" i="1" s="1"/>
  <c r="Q287" i="1"/>
  <c r="Q769" i="1"/>
  <c r="Q824" i="1"/>
  <c r="K534" i="1"/>
  <c r="K843" i="1"/>
  <c r="Q198" i="1"/>
  <c r="Q411" i="1"/>
  <c r="K129" i="1"/>
  <c r="K430" i="1"/>
  <c r="R145" i="1"/>
  <c r="L11" i="1"/>
  <c r="Q37" i="1"/>
  <c r="J86" i="1"/>
  <c r="Q86" i="1" s="1"/>
  <c r="M106" i="1"/>
  <c r="M105" i="1" s="1"/>
  <c r="S105" i="1" s="1"/>
  <c r="G250" i="1"/>
  <c r="E330" i="1"/>
  <c r="M404" i="1"/>
  <c r="S404" i="1" s="1"/>
  <c r="I747" i="1"/>
  <c r="I746" i="1" s="1"/>
  <c r="I741" i="1" s="1"/>
  <c r="F764" i="1"/>
  <c r="F763" i="1" s="1"/>
  <c r="K60" i="1"/>
  <c r="K235" i="1"/>
  <c r="K440" i="1"/>
  <c r="K555" i="1"/>
  <c r="K879" i="1"/>
  <c r="Q838" i="1"/>
  <c r="M39" i="1"/>
  <c r="S39" i="1" s="1"/>
  <c r="G51" i="1"/>
  <c r="G50" i="1" s="1"/>
  <c r="Q61" i="1"/>
  <c r="Q70" i="1"/>
  <c r="F172" i="1"/>
  <c r="Q273" i="1"/>
  <c r="Q285" i="1"/>
  <c r="O316" i="1"/>
  <c r="O292" i="1" s="1"/>
  <c r="F367" i="1"/>
  <c r="F358" i="1" s="1"/>
  <c r="M410" i="1"/>
  <c r="M409" i="1" s="1"/>
  <c r="S409" i="1" s="1"/>
  <c r="Q459" i="1"/>
  <c r="Q475" i="1"/>
  <c r="Q528" i="1"/>
  <c r="Q533" i="1"/>
  <c r="M540" i="1"/>
  <c r="S540" i="1" s="1"/>
  <c r="N669" i="1"/>
  <c r="Q765" i="1"/>
  <c r="Q793" i="1"/>
  <c r="Q821" i="1"/>
  <c r="Q834" i="1"/>
  <c r="E857" i="1"/>
  <c r="K66" i="1"/>
  <c r="K236" i="1"/>
  <c r="K340" i="1"/>
  <c r="K442" i="1"/>
  <c r="K556" i="1"/>
  <c r="K633" i="1"/>
  <c r="K724" i="1"/>
  <c r="F486" i="1"/>
  <c r="K44" i="1"/>
  <c r="K700" i="1"/>
  <c r="Q173" i="1"/>
  <c r="Q447" i="1"/>
  <c r="Q541" i="1"/>
  <c r="Q810" i="1"/>
  <c r="K318" i="1"/>
  <c r="K844" i="1"/>
  <c r="M86" i="1"/>
  <c r="S86" i="1" s="1"/>
  <c r="F149" i="1"/>
  <c r="Q190" i="1"/>
  <c r="M222" i="1"/>
  <c r="S222" i="1" s="1"/>
  <c r="E284" i="1"/>
  <c r="Q427" i="1"/>
  <c r="G426" i="1"/>
  <c r="G425" i="1" s="1"/>
  <c r="Q443" i="1"/>
  <c r="Q506" i="1"/>
  <c r="M532" i="1"/>
  <c r="M531" i="1" s="1"/>
  <c r="S531" i="1" s="1"/>
  <c r="Q723" i="1"/>
  <c r="L747" i="1"/>
  <c r="L746" i="1" s="1"/>
  <c r="L741" i="1" s="1"/>
  <c r="Q750" i="1"/>
  <c r="G801" i="1"/>
  <c r="G800" i="1" s="1"/>
  <c r="Q807" i="1"/>
  <c r="K14" i="1"/>
  <c r="K80" i="1"/>
  <c r="K160" i="1"/>
  <c r="K244" i="1"/>
  <c r="K342" i="1"/>
  <c r="K453" i="1"/>
  <c r="K567" i="1"/>
  <c r="K635" i="1"/>
  <c r="K739" i="1"/>
  <c r="R88" i="1"/>
  <c r="R128" i="1"/>
  <c r="O486" i="1"/>
  <c r="F789" i="1"/>
  <c r="F788" i="1" s="1"/>
  <c r="Q462" i="1"/>
  <c r="M743" i="1"/>
  <c r="M742" i="1" s="1"/>
  <c r="S742" i="1" s="1"/>
  <c r="K429" i="1"/>
  <c r="Q431" i="1"/>
  <c r="Q35" i="1"/>
  <c r="N56" i="1"/>
  <c r="N65" i="1"/>
  <c r="Q144" i="1"/>
  <c r="Q156" i="1"/>
  <c r="G231" i="1"/>
  <c r="Q242" i="1"/>
  <c r="M271" i="1"/>
  <c r="M267" i="1" s="1"/>
  <c r="N289" i="1"/>
  <c r="Q416" i="1"/>
  <c r="E426" i="1"/>
  <c r="E425" i="1" s="1"/>
  <c r="N451" i="1"/>
  <c r="N466" i="1"/>
  <c r="N483" i="1"/>
  <c r="N499" i="1"/>
  <c r="E539" i="1"/>
  <c r="E538" i="1" s="1"/>
  <c r="N557" i="1"/>
  <c r="L705" i="1"/>
  <c r="L704" i="1" s="1"/>
  <c r="Q713" i="1"/>
  <c r="M722" i="1"/>
  <c r="S722" i="1" s="1"/>
  <c r="N771" i="1"/>
  <c r="G781" i="1"/>
  <c r="G780" i="1" s="1"/>
  <c r="Q846" i="1"/>
  <c r="K15" i="1"/>
  <c r="K84" i="1"/>
  <c r="K161" i="1"/>
  <c r="K258" i="1"/>
  <c r="K357" i="1"/>
  <c r="K477" i="1"/>
  <c r="K580" i="1"/>
  <c r="K639" i="1"/>
  <c r="K779" i="1"/>
  <c r="R205" i="1"/>
  <c r="Q107" i="1"/>
  <c r="F112" i="1"/>
  <c r="F104" i="1" s="1"/>
  <c r="F103" i="1" s="1"/>
  <c r="Q219" i="1"/>
  <c r="E112" i="1"/>
  <c r="E104" i="1" s="1"/>
  <c r="E103" i="1" s="1"/>
  <c r="M166" i="1"/>
  <c r="S166" i="1" s="1"/>
  <c r="N177" i="1"/>
  <c r="Q293" i="1"/>
  <c r="N317" i="1"/>
  <c r="M355" i="1"/>
  <c r="S355" i="1" s="1"/>
  <c r="N399" i="1"/>
  <c r="N435" i="1"/>
  <c r="Q455" i="1"/>
  <c r="Q470" i="1"/>
  <c r="Q487" i="1"/>
  <c r="Q503" i="1"/>
  <c r="N514" i="1"/>
  <c r="G553" i="1"/>
  <c r="G552" i="1" s="1"/>
  <c r="G551" i="1" s="1"/>
  <c r="Q561" i="1"/>
  <c r="M717" i="1"/>
  <c r="S717" i="1" s="1"/>
  <c r="Q734" i="1"/>
  <c r="Q755" i="1"/>
  <c r="Q790" i="1"/>
  <c r="G789" i="1"/>
  <c r="G788" i="1" s="1"/>
  <c r="N814" i="1"/>
  <c r="Q817" i="1"/>
  <c r="Q832" i="1"/>
  <c r="K92" i="1"/>
  <c r="K162" i="1"/>
  <c r="K270" i="1"/>
  <c r="K381" i="1"/>
  <c r="K478" i="1"/>
  <c r="K581" i="1"/>
  <c r="K645" i="1"/>
  <c r="K791" i="1"/>
  <c r="S83" i="1"/>
  <c r="M82" i="1"/>
  <c r="S82" i="1" s="1"/>
  <c r="J222" i="1"/>
  <c r="N223" i="1"/>
  <c r="S348" i="1"/>
  <c r="M347" i="1"/>
  <c r="R93" i="1"/>
  <c r="K93" i="1"/>
  <c r="R194" i="1"/>
  <c r="K194" i="1"/>
  <c r="R238" i="1"/>
  <c r="K238" i="1"/>
  <c r="R322" i="1"/>
  <c r="K322" i="1"/>
  <c r="R450" i="1"/>
  <c r="K450" i="1"/>
  <c r="R468" i="1"/>
  <c r="K468" i="1"/>
  <c r="R558" i="1"/>
  <c r="K558" i="1"/>
  <c r="K434" i="1"/>
  <c r="R303" i="1"/>
  <c r="K303" i="1"/>
  <c r="R290" i="1"/>
  <c r="K290" i="1"/>
  <c r="R542" i="1"/>
  <c r="K542" i="1"/>
  <c r="R709" i="1"/>
  <c r="K709" i="1"/>
  <c r="R321" i="1"/>
  <c r="K321" i="1"/>
  <c r="J75" i="1"/>
  <c r="Q75" i="1" s="1"/>
  <c r="N76" i="1"/>
  <c r="P347" i="1"/>
  <c r="Q348" i="1"/>
  <c r="M379" i="1"/>
  <c r="S384" i="1"/>
  <c r="N29" i="1"/>
  <c r="N37" i="1"/>
  <c r="Q59" i="1"/>
  <c r="Q67" i="1"/>
  <c r="E149" i="1"/>
  <c r="Q169" i="1"/>
  <c r="P166" i="1"/>
  <c r="P367" i="1"/>
  <c r="Q368" i="1"/>
  <c r="N536" i="1"/>
  <c r="N554" i="1"/>
  <c r="Q748" i="1"/>
  <c r="P747" i="1"/>
  <c r="R183" i="1"/>
  <c r="K183" i="1"/>
  <c r="R291" i="1"/>
  <c r="K291" i="1"/>
  <c r="R438" i="1"/>
  <c r="K438" i="1"/>
  <c r="R456" i="1"/>
  <c r="K456" i="1"/>
  <c r="R680" i="1"/>
  <c r="K680" i="1"/>
  <c r="R761" i="1"/>
  <c r="K761" i="1"/>
  <c r="R836" i="1"/>
  <c r="K836" i="1"/>
  <c r="K452" i="1"/>
  <c r="R178" i="1"/>
  <c r="K178" i="1"/>
  <c r="S368" i="1"/>
  <c r="M367" i="1"/>
  <c r="S367" i="1" s="1"/>
  <c r="J404" i="1"/>
  <c r="N405" i="1"/>
  <c r="G716" i="1"/>
  <c r="S748" i="1"/>
  <c r="M747" i="1"/>
  <c r="R728" i="1"/>
  <c r="K728" i="1"/>
  <c r="Q31" i="1"/>
  <c r="Q758" i="1"/>
  <c r="P757" i="1"/>
  <c r="R153" i="1"/>
  <c r="K153" i="1"/>
  <c r="R353" i="1"/>
  <c r="K353" i="1"/>
  <c r="K351" i="1" s="1"/>
  <c r="M75" i="1"/>
  <c r="S75" i="1" s="1"/>
  <c r="J355" i="1"/>
  <c r="Q355" i="1" s="1"/>
  <c r="N356" i="1"/>
  <c r="R509" i="1"/>
  <c r="K509" i="1"/>
  <c r="R684" i="1"/>
  <c r="K684" i="1"/>
  <c r="R696" i="1"/>
  <c r="K696" i="1"/>
  <c r="R822" i="1"/>
  <c r="K822" i="1"/>
  <c r="G74" i="1"/>
  <c r="J39" i="1"/>
  <c r="N40" i="1"/>
  <c r="Q56" i="1"/>
  <c r="Q65" i="1"/>
  <c r="E74" i="1"/>
  <c r="P149" i="1"/>
  <c r="N524" i="1"/>
  <c r="M705" i="1"/>
  <c r="S706" i="1"/>
  <c r="J726" i="1"/>
  <c r="N727" i="1"/>
  <c r="N782" i="1"/>
  <c r="R46" i="1"/>
  <c r="K46" i="1"/>
  <c r="R170" i="1"/>
  <c r="K170" i="1"/>
  <c r="R262" i="1"/>
  <c r="K262" i="1"/>
  <c r="R279" i="1"/>
  <c r="K279" i="1"/>
  <c r="R566" i="1"/>
  <c r="K566" i="1"/>
  <c r="R685" i="1"/>
  <c r="K685" i="1"/>
  <c r="R697" i="1"/>
  <c r="K697" i="1"/>
  <c r="R714" i="1"/>
  <c r="K714" i="1"/>
  <c r="Q361" i="1"/>
  <c r="P360" i="1"/>
  <c r="R485" i="1"/>
  <c r="K485" i="1"/>
  <c r="E51" i="1"/>
  <c r="E50" i="1" s="1"/>
  <c r="J94" i="1"/>
  <c r="Q94" i="1" s="1"/>
  <c r="N95" i="1"/>
  <c r="J295" i="1"/>
  <c r="N296" i="1"/>
  <c r="E367" i="1"/>
  <c r="E358" i="1" s="1"/>
  <c r="Q397" i="1"/>
  <c r="P392" i="1"/>
  <c r="P391" i="1" s="1"/>
  <c r="E474" i="1"/>
  <c r="O705" i="1"/>
  <c r="O704" i="1" s="1"/>
  <c r="S869" i="1"/>
  <c r="M868" i="1"/>
  <c r="S868" i="1" s="1"/>
  <c r="R494" i="1"/>
  <c r="K494" i="1"/>
  <c r="R512" i="1"/>
  <c r="K512" i="1"/>
  <c r="R768" i="1"/>
  <c r="K768" i="1"/>
  <c r="K62" i="1"/>
  <c r="K245" i="1"/>
  <c r="K482" i="1"/>
  <c r="R207" i="1"/>
  <c r="K207" i="1"/>
  <c r="M11" i="1"/>
  <c r="S23" i="1"/>
  <c r="G172" i="1"/>
  <c r="O231" i="1"/>
  <c r="N251" i="1"/>
  <c r="P271" i="1"/>
  <c r="G403" i="1"/>
  <c r="P420" i="1"/>
  <c r="Q420" i="1" s="1"/>
  <c r="S547" i="1"/>
  <c r="M546" i="1"/>
  <c r="S546" i="1" s="1"/>
  <c r="E553" i="1"/>
  <c r="E552" i="1" s="1"/>
  <c r="E551" i="1" s="1"/>
  <c r="J737" i="1"/>
  <c r="N738" i="1"/>
  <c r="F752" i="1"/>
  <c r="G764" i="1"/>
  <c r="G763" i="1" s="1"/>
  <c r="R123" i="1"/>
  <c r="K123" i="1"/>
  <c r="R569" i="1"/>
  <c r="K569" i="1"/>
  <c r="R660" i="1"/>
  <c r="K660" i="1"/>
  <c r="R673" i="1"/>
  <c r="K673" i="1"/>
  <c r="G188" i="1"/>
  <c r="R274" i="1"/>
  <c r="K274" i="1"/>
  <c r="Q76" i="1"/>
  <c r="M155" i="1"/>
  <c r="S155" i="1" s="1"/>
  <c r="R134" i="1"/>
  <c r="K134" i="1"/>
  <c r="R167" i="1"/>
  <c r="K167" i="1"/>
  <c r="R310" i="1"/>
  <c r="K310" i="1"/>
  <c r="N61" i="1"/>
  <c r="N70" i="1"/>
  <c r="Q91" i="1"/>
  <c r="P90" i="1"/>
  <c r="N33" i="1"/>
  <c r="Q52" i="1"/>
  <c r="Q63" i="1"/>
  <c r="S95" i="1"/>
  <c r="M94" i="1"/>
  <c r="S94" i="1" s="1"/>
  <c r="E188" i="1"/>
  <c r="P284" i="1"/>
  <c r="G330" i="1"/>
  <c r="N388" i="1"/>
  <c r="O392" i="1"/>
  <c r="O391" i="1" s="1"/>
  <c r="O390" i="1" s="1"/>
  <c r="G474" i="1"/>
  <c r="N495" i="1"/>
  <c r="O523" i="1"/>
  <c r="O522" i="1" s="1"/>
  <c r="Q654" i="1"/>
  <c r="P579" i="1"/>
  <c r="P857" i="1"/>
  <c r="Q865" i="1"/>
  <c r="Q869" i="1"/>
  <c r="P868" i="1"/>
  <c r="R110" i="1"/>
  <c r="K110" i="1"/>
  <c r="R191" i="1"/>
  <c r="K191" i="1"/>
  <c r="R338" i="1"/>
  <c r="K338" i="1"/>
  <c r="R464" i="1"/>
  <c r="K464" i="1"/>
  <c r="R497" i="1"/>
  <c r="K497" i="1"/>
  <c r="R570" i="1"/>
  <c r="K570" i="1"/>
  <c r="K588" i="1"/>
  <c r="R588" i="1"/>
  <c r="R600" i="1"/>
  <c r="K600" i="1"/>
  <c r="R612" i="1"/>
  <c r="K612" i="1"/>
  <c r="R624" i="1"/>
  <c r="K624" i="1"/>
  <c r="R636" i="1"/>
  <c r="K636" i="1"/>
  <c r="R648" i="1"/>
  <c r="K648" i="1"/>
  <c r="R809" i="1"/>
  <c r="K809" i="1"/>
  <c r="R864" i="1"/>
  <c r="K864" i="1"/>
  <c r="K334" i="1"/>
  <c r="K848" i="1"/>
  <c r="R794" i="1"/>
  <c r="K794" i="1"/>
  <c r="R833" i="1"/>
  <c r="K833" i="1"/>
  <c r="Q23" i="1"/>
  <c r="Q27" i="1"/>
  <c r="Q40" i="1"/>
  <c r="J82" i="1"/>
  <c r="N83" i="1"/>
  <c r="N113" i="1"/>
  <c r="E250" i="1"/>
  <c r="F267" i="1"/>
  <c r="M474" i="1"/>
  <c r="S474" i="1" s="1"/>
  <c r="S479" i="1"/>
  <c r="E505" i="1"/>
  <c r="F539" i="1"/>
  <c r="F538" i="1" s="1"/>
  <c r="Q547" i="1"/>
  <c r="P546" i="1"/>
  <c r="P574" i="1"/>
  <c r="R19" i="1"/>
  <c r="K19" i="1"/>
  <c r="R53" i="1"/>
  <c r="K53" i="1"/>
  <c r="R89" i="1"/>
  <c r="K89" i="1"/>
  <c r="R206" i="1"/>
  <c r="K206" i="1"/>
  <c r="R432" i="1"/>
  <c r="K432" i="1"/>
  <c r="R481" i="1"/>
  <c r="K481" i="1"/>
  <c r="R498" i="1"/>
  <c r="K498" i="1"/>
  <c r="R749" i="1"/>
  <c r="K749" i="1"/>
  <c r="K21" i="1"/>
  <c r="Q122" i="1"/>
  <c r="Q137" i="1"/>
  <c r="N198" i="1"/>
  <c r="N219" i="1"/>
  <c r="Q259" i="1"/>
  <c r="N293" i="1"/>
  <c r="J347" i="1"/>
  <c r="N348" i="1"/>
  <c r="M364" i="1"/>
  <c r="P379" i="1"/>
  <c r="M392" i="1"/>
  <c r="S397" i="1"/>
  <c r="E403" i="1"/>
  <c r="N439" i="1"/>
  <c r="N455" i="1"/>
  <c r="N470" i="1"/>
  <c r="N475" i="1"/>
  <c r="P486" i="1"/>
  <c r="Q499" i="1"/>
  <c r="J546" i="1"/>
  <c r="N547" i="1"/>
  <c r="N568" i="1"/>
  <c r="J747" i="1"/>
  <c r="N748" i="1"/>
  <c r="M757" i="1"/>
  <c r="S757" i="1" s="1"/>
  <c r="S758" i="1"/>
  <c r="M857" i="1"/>
  <c r="S857" i="1" s="1"/>
  <c r="S861" i="1"/>
  <c r="R32" i="1"/>
  <c r="K32" i="1"/>
  <c r="R47" i="1"/>
  <c r="K47" i="1"/>
  <c r="R135" i="1"/>
  <c r="K135" i="1"/>
  <c r="R179" i="1"/>
  <c r="K179" i="1"/>
  <c r="R218" i="1"/>
  <c r="K218" i="1"/>
  <c r="R233" i="1"/>
  <c r="K233" i="1"/>
  <c r="R261" i="1"/>
  <c r="K261" i="1"/>
  <c r="R275" i="1"/>
  <c r="K275" i="1"/>
  <c r="R385" i="1"/>
  <c r="K385" i="1"/>
  <c r="R401" i="1"/>
  <c r="K401" i="1"/>
  <c r="R433" i="1"/>
  <c r="K433" i="1"/>
  <c r="R449" i="1"/>
  <c r="K449" i="1"/>
  <c r="R480" i="1"/>
  <c r="K480" i="1"/>
  <c r="R584" i="1"/>
  <c r="K584" i="1"/>
  <c r="R596" i="1"/>
  <c r="K596" i="1"/>
  <c r="R620" i="1"/>
  <c r="K620" i="1"/>
  <c r="R644" i="1"/>
  <c r="K644" i="1"/>
  <c r="R656" i="1"/>
  <c r="K656" i="1"/>
  <c r="R668" i="1"/>
  <c r="K668" i="1"/>
  <c r="R710" i="1"/>
  <c r="K710" i="1"/>
  <c r="R725" i="1"/>
  <c r="K725" i="1"/>
  <c r="R745" i="1"/>
  <c r="K745" i="1"/>
  <c r="R806" i="1"/>
  <c r="K806" i="1"/>
  <c r="K530" i="1"/>
  <c r="K792" i="1"/>
  <c r="N421" i="1"/>
  <c r="R81" i="1"/>
  <c r="F74" i="1"/>
  <c r="J106" i="1"/>
  <c r="N107" i="1"/>
  <c r="Q117" i="1"/>
  <c r="Q133" i="1"/>
  <c r="O149" i="1"/>
  <c r="Q256" i="1"/>
  <c r="M360" i="1"/>
  <c r="L379" i="1"/>
  <c r="L374" i="1" s="1"/>
  <c r="Q388" i="1"/>
  <c r="Q405" i="1"/>
  <c r="P410" i="1"/>
  <c r="G486" i="1"/>
  <c r="Q495" i="1"/>
  <c r="P505" i="1"/>
  <c r="Q514" i="1"/>
  <c r="Q524" i="1"/>
  <c r="P540" i="1"/>
  <c r="G539" i="1"/>
  <c r="G538" i="1" s="1"/>
  <c r="Q554" i="1"/>
  <c r="Q706" i="1"/>
  <c r="J717" i="1"/>
  <c r="N718" i="1"/>
  <c r="Q727" i="1"/>
  <c r="J730" i="1"/>
  <c r="N731" i="1"/>
  <c r="Q738" i="1"/>
  <c r="P743" i="1"/>
  <c r="P754" i="1"/>
  <c r="G752" i="1"/>
  <c r="Q782" i="1"/>
  <c r="R36" i="1"/>
  <c r="K36" i="1"/>
  <c r="R111" i="1"/>
  <c r="K111" i="1"/>
  <c r="R154" i="1"/>
  <c r="K154" i="1"/>
  <c r="R195" i="1"/>
  <c r="K195" i="1"/>
  <c r="R209" i="1"/>
  <c r="K209" i="1"/>
  <c r="R221" i="1"/>
  <c r="K221" i="1"/>
  <c r="R237" i="1"/>
  <c r="K237" i="1"/>
  <c r="R278" i="1"/>
  <c r="K278" i="1"/>
  <c r="R309" i="1"/>
  <c r="K309" i="1"/>
  <c r="R339" i="1"/>
  <c r="K339" i="1"/>
  <c r="R389" i="1"/>
  <c r="K389" i="1"/>
  <c r="R437" i="1"/>
  <c r="K437" i="1"/>
  <c r="R469" i="1"/>
  <c r="K469" i="1"/>
  <c r="R500" i="1"/>
  <c r="K500" i="1"/>
  <c r="R572" i="1"/>
  <c r="K572" i="1"/>
  <c r="R732" i="1"/>
  <c r="K732" i="1"/>
  <c r="R866" i="1"/>
  <c r="K866" i="1"/>
  <c r="K69" i="1"/>
  <c r="K101" i="1"/>
  <c r="P141" i="1"/>
  <c r="J141" i="1"/>
  <c r="Q234" i="1"/>
  <c r="Q304" i="1"/>
  <c r="L316" i="1"/>
  <c r="L292" i="1" s="1"/>
  <c r="P316" i="1"/>
  <c r="P292" i="1" s="1"/>
  <c r="Q326" i="1"/>
  <c r="Q341" i="1"/>
  <c r="Q356" i="1"/>
  <c r="Q393" i="1"/>
  <c r="P414" i="1"/>
  <c r="J415" i="1"/>
  <c r="N416" i="1"/>
  <c r="N487" i="1"/>
  <c r="P531" i="1"/>
  <c r="J532" i="1"/>
  <c r="N533" i="1"/>
  <c r="Q773" i="1"/>
  <c r="P789" i="1"/>
  <c r="Q797" i="1"/>
  <c r="R171" i="1"/>
  <c r="K171" i="1"/>
  <c r="R297" i="1"/>
  <c r="K297" i="1"/>
  <c r="R377" i="1"/>
  <c r="K377" i="1"/>
  <c r="R408" i="1"/>
  <c r="K408" i="1"/>
  <c r="R422" i="1"/>
  <c r="K422" i="1"/>
  <c r="R457" i="1"/>
  <c r="K457" i="1"/>
  <c r="R516" i="1"/>
  <c r="K516" i="1"/>
  <c r="R545" i="1"/>
  <c r="K545" i="1"/>
  <c r="R589" i="1"/>
  <c r="K589" i="1"/>
  <c r="R601" i="1"/>
  <c r="K601" i="1"/>
  <c r="R625" i="1"/>
  <c r="K625" i="1"/>
  <c r="R637" i="1"/>
  <c r="K637" i="1"/>
  <c r="R649" i="1"/>
  <c r="K649" i="1"/>
  <c r="R812" i="1"/>
  <c r="K812" i="1"/>
  <c r="R840" i="1"/>
  <c r="K840" i="1"/>
  <c r="R854" i="1"/>
  <c r="K854" i="1"/>
  <c r="R870" i="1"/>
  <c r="K870" i="1"/>
  <c r="K213" i="1"/>
  <c r="K257" i="1"/>
  <c r="K305" i="1"/>
  <c r="Q83" i="1"/>
  <c r="Q95" i="1"/>
  <c r="J97" i="1"/>
  <c r="N98" i="1"/>
  <c r="Q113" i="1"/>
  <c r="G112" i="1"/>
  <c r="G104" i="1" s="1"/>
  <c r="G103" i="1" s="1"/>
  <c r="Q130" i="1"/>
  <c r="N164" i="1"/>
  <c r="N208" i="1"/>
  <c r="Q251" i="1"/>
  <c r="N287" i="1"/>
  <c r="M316" i="1"/>
  <c r="S316" i="1" s="1"/>
  <c r="S323" i="1"/>
  <c r="M354" i="1"/>
  <c r="S354" i="1" s="1"/>
  <c r="Q384" i="1"/>
  <c r="P404" i="1"/>
  <c r="Q491" i="1"/>
  <c r="Q510" i="1"/>
  <c r="P523" i="1"/>
  <c r="Q536" i="1"/>
  <c r="O539" i="1"/>
  <c r="O538" i="1" s="1"/>
  <c r="J575" i="1"/>
  <c r="Q575" i="1" s="1"/>
  <c r="N576" i="1"/>
  <c r="P705" i="1"/>
  <c r="P781" i="1"/>
  <c r="M789" i="1"/>
  <c r="S793" i="1"/>
  <c r="R24" i="1"/>
  <c r="K24" i="1"/>
  <c r="R99" i="1"/>
  <c r="K99" i="1"/>
  <c r="R158" i="1"/>
  <c r="K158" i="1"/>
  <c r="R226" i="1"/>
  <c r="K226" i="1"/>
  <c r="R378" i="1"/>
  <c r="K378" i="1"/>
  <c r="R577" i="1"/>
  <c r="K577" i="1"/>
  <c r="R590" i="1"/>
  <c r="K590" i="1"/>
  <c r="R602" i="1"/>
  <c r="K602" i="1"/>
  <c r="R614" i="1"/>
  <c r="K614" i="1"/>
  <c r="R626" i="1"/>
  <c r="K626" i="1"/>
  <c r="R638" i="1"/>
  <c r="K638" i="1"/>
  <c r="R650" i="1"/>
  <c r="K650" i="1"/>
  <c r="R662" i="1"/>
  <c r="K662" i="1"/>
  <c r="R689" i="1"/>
  <c r="K689" i="1"/>
  <c r="R701" i="1"/>
  <c r="K701" i="1"/>
  <c r="R756" i="1"/>
  <c r="K756" i="1"/>
  <c r="R798" i="1"/>
  <c r="K798" i="1"/>
  <c r="K77" i="1"/>
  <c r="K142" i="1"/>
  <c r="K504" i="1"/>
  <c r="K608" i="1"/>
  <c r="K661" i="1"/>
  <c r="R57" i="1"/>
  <c r="O172" i="1"/>
  <c r="Q214" i="1"/>
  <c r="N242" i="1"/>
  <c r="J271" i="1"/>
  <c r="N273" i="1"/>
  <c r="Q289" i="1"/>
  <c r="O330" i="1"/>
  <c r="J364" i="1"/>
  <c r="N365" i="1"/>
  <c r="G367" i="1"/>
  <c r="G358" i="1" s="1"/>
  <c r="Q375" i="1"/>
  <c r="Q466" i="1"/>
  <c r="Q564" i="1"/>
  <c r="Q718" i="1"/>
  <c r="J722" i="1"/>
  <c r="N723" i="1"/>
  <c r="Q731" i="1"/>
  <c r="J733" i="1"/>
  <c r="N734" i="1"/>
  <c r="G747" i="1"/>
  <c r="G746" i="1" s="1"/>
  <c r="G741" i="1" s="1"/>
  <c r="N769" i="1"/>
  <c r="O764" i="1"/>
  <c r="O763" i="1" s="1"/>
  <c r="N790" i="1"/>
  <c r="N807" i="1"/>
  <c r="N821" i="1"/>
  <c r="N875" i="1"/>
  <c r="R25" i="1"/>
  <c r="K25" i="1"/>
  <c r="R71" i="1"/>
  <c r="K71" i="1"/>
  <c r="R159" i="1"/>
  <c r="K159" i="1"/>
  <c r="R227" i="1"/>
  <c r="K227" i="1"/>
  <c r="R254" i="1"/>
  <c r="K254" i="1"/>
  <c r="R269" i="1"/>
  <c r="K269" i="1"/>
  <c r="R299" i="1"/>
  <c r="K299" i="1"/>
  <c r="K314" i="1"/>
  <c r="R314" i="1"/>
  <c r="R327" i="1"/>
  <c r="K327" i="1"/>
  <c r="R473" i="1"/>
  <c r="K473" i="1"/>
  <c r="R548" i="1"/>
  <c r="K548" i="1"/>
  <c r="R690" i="1"/>
  <c r="K690" i="1"/>
  <c r="K702" i="1"/>
  <c r="R702" i="1"/>
  <c r="K185" i="1"/>
  <c r="K362" i="1"/>
  <c r="K458" i="1"/>
  <c r="K560" i="1"/>
  <c r="K613" i="1"/>
  <c r="K665" i="1"/>
  <c r="K770" i="1"/>
  <c r="L172" i="1"/>
  <c r="P172" i="1"/>
  <c r="Q182" i="1"/>
  <c r="Q223" i="1"/>
  <c r="Q232" i="1"/>
  <c r="Q247" i="1"/>
  <c r="F250" i="1"/>
  <c r="O250" i="1"/>
  <c r="Q268" i="1"/>
  <c r="M284" i="1"/>
  <c r="S284" i="1" s="1"/>
  <c r="S287" i="1"/>
  <c r="Q296" i="1"/>
  <c r="Q323" i="1"/>
  <c r="P330" i="1"/>
  <c r="Q337" i="1"/>
  <c r="J410" i="1"/>
  <c r="N411" i="1"/>
  <c r="J540" i="1"/>
  <c r="N541" i="1"/>
  <c r="L579" i="1"/>
  <c r="L578" i="1" s="1"/>
  <c r="J743" i="1"/>
  <c r="N744" i="1"/>
  <c r="J754" i="1"/>
  <c r="N755" i="1"/>
  <c r="P764" i="1"/>
  <c r="Q771" i="1"/>
  <c r="Q878" i="1"/>
  <c r="R58" i="1"/>
  <c r="K58" i="1"/>
  <c r="R255" i="1"/>
  <c r="K255" i="1"/>
  <c r="R315" i="1"/>
  <c r="K315" i="1"/>
  <c r="R444" i="1"/>
  <c r="K444" i="1"/>
  <c r="R461" i="1"/>
  <c r="K461" i="1"/>
  <c r="R677" i="1"/>
  <c r="K677" i="1"/>
  <c r="R876" i="1"/>
  <c r="K876" i="1"/>
  <c r="K672" i="1"/>
  <c r="K829" i="1"/>
  <c r="R298" i="1"/>
  <c r="P82" i="1"/>
  <c r="Q124" i="1"/>
  <c r="J155" i="1"/>
  <c r="N156" i="1"/>
  <c r="M172" i="1"/>
  <c r="S172" i="1" s="1"/>
  <c r="S177" i="1"/>
  <c r="N202" i="1"/>
  <c r="L250" i="1"/>
  <c r="P250" i="1"/>
  <c r="Q263" i="1"/>
  <c r="N285" i="1"/>
  <c r="N368" i="1"/>
  <c r="N427" i="1"/>
  <c r="N443" i="1"/>
  <c r="N459" i="1"/>
  <c r="N479" i="1"/>
  <c r="O474" i="1"/>
  <c r="L523" i="1"/>
  <c r="L522" i="1" s="1"/>
  <c r="N571" i="1"/>
  <c r="M579" i="1"/>
  <c r="S669" i="1"/>
  <c r="N750" i="1"/>
  <c r="L781" i="1"/>
  <c r="L780" i="1" s="1"/>
  <c r="R118" i="1"/>
  <c r="K118" i="1"/>
  <c r="R131" i="1"/>
  <c r="K131" i="1"/>
  <c r="R146" i="1"/>
  <c r="K146" i="1"/>
  <c r="R189" i="1"/>
  <c r="K189" i="1"/>
  <c r="R215" i="1"/>
  <c r="K215" i="1"/>
  <c r="R243" i="1"/>
  <c r="K243" i="1"/>
  <c r="R366" i="1"/>
  <c r="K366" i="1"/>
  <c r="R413" i="1"/>
  <c r="K413" i="1"/>
  <c r="R445" i="1"/>
  <c r="K445" i="1"/>
  <c r="R492" i="1"/>
  <c r="K492" i="1"/>
  <c r="R605" i="1"/>
  <c r="K605" i="1"/>
  <c r="R617" i="1"/>
  <c r="K617" i="1"/>
  <c r="R629" i="1"/>
  <c r="K629" i="1"/>
  <c r="R641" i="1"/>
  <c r="K641" i="1"/>
  <c r="R653" i="1"/>
  <c r="K653" i="1"/>
  <c r="R678" i="1"/>
  <c r="K678" i="1"/>
  <c r="R692" i="1"/>
  <c r="K692" i="1"/>
  <c r="R721" i="1"/>
  <c r="K721" i="1"/>
  <c r="R774" i="1"/>
  <c r="K774" i="1"/>
  <c r="R830" i="1"/>
  <c r="K830" i="1"/>
  <c r="R877" i="1"/>
  <c r="K877" i="1"/>
  <c r="K225" i="1"/>
  <c r="K517" i="1"/>
  <c r="K674" i="1"/>
  <c r="R20" i="1"/>
  <c r="Q87" i="1"/>
  <c r="J90" i="1"/>
  <c r="N91" i="1"/>
  <c r="Q98" i="1"/>
  <c r="P106" i="1"/>
  <c r="J166" i="1"/>
  <c r="N169" i="1"/>
  <c r="M250" i="1"/>
  <c r="S250" i="1" s="1"/>
  <c r="S259" i="1"/>
  <c r="N331" i="1"/>
  <c r="N343" i="1"/>
  <c r="J360" i="1"/>
  <c r="N361" i="1"/>
  <c r="Q370" i="1"/>
  <c r="N397" i="1"/>
  <c r="P474" i="1"/>
  <c r="Q483" i="1"/>
  <c r="M523" i="1"/>
  <c r="S528" i="1"/>
  <c r="Q576" i="1"/>
  <c r="N654" i="1"/>
  <c r="J757" i="1"/>
  <c r="N758" i="1"/>
  <c r="N765" i="1"/>
  <c r="N777" i="1"/>
  <c r="M781" i="1"/>
  <c r="S786" i="1"/>
  <c r="F857" i="1"/>
  <c r="N861" i="1"/>
  <c r="O857" i="1"/>
  <c r="Q872" i="1"/>
  <c r="R45" i="1"/>
  <c r="K45" i="1"/>
  <c r="R119" i="1"/>
  <c r="K119" i="1"/>
  <c r="R203" i="1"/>
  <c r="K203" i="1"/>
  <c r="R302" i="1"/>
  <c r="K302" i="1"/>
  <c r="R333" i="1"/>
  <c r="K333" i="1"/>
  <c r="R398" i="1"/>
  <c r="K398" i="1"/>
  <c r="R446" i="1"/>
  <c r="K446" i="1"/>
  <c r="R493" i="1"/>
  <c r="K493" i="1"/>
  <c r="R521" i="1"/>
  <c r="K521" i="1"/>
  <c r="R565" i="1"/>
  <c r="K565" i="1"/>
  <c r="R594" i="1"/>
  <c r="K594" i="1"/>
  <c r="R618" i="1"/>
  <c r="K618" i="1"/>
  <c r="R630" i="1"/>
  <c r="K630" i="1"/>
  <c r="R642" i="1"/>
  <c r="K642" i="1"/>
  <c r="R666" i="1"/>
  <c r="K666" i="1"/>
  <c r="R708" i="1"/>
  <c r="K708" i="1"/>
  <c r="R740" i="1"/>
  <c r="K740" i="1"/>
  <c r="R804" i="1"/>
  <c r="K804" i="1"/>
  <c r="R845" i="1"/>
  <c r="K845" i="1"/>
  <c r="R860" i="1"/>
  <c r="K860" i="1"/>
  <c r="K428" i="1"/>
  <c r="K476" i="1"/>
  <c r="K632" i="1"/>
  <c r="P850" i="1"/>
  <c r="J852" i="1"/>
  <c r="N853" i="1"/>
  <c r="N858" i="1"/>
  <c r="R216" i="1"/>
  <c r="K216" i="1"/>
  <c r="R228" i="1"/>
  <c r="K228" i="1"/>
  <c r="R240" i="1"/>
  <c r="K240" i="1"/>
  <c r="R252" i="1"/>
  <c r="K252" i="1"/>
  <c r="R264" i="1"/>
  <c r="K264" i="1"/>
  <c r="R276" i="1"/>
  <c r="K276" i="1"/>
  <c r="R288" i="1"/>
  <c r="K288" i="1"/>
  <c r="R300" i="1"/>
  <c r="K300" i="1"/>
  <c r="R312" i="1"/>
  <c r="K312" i="1"/>
  <c r="R324" i="1"/>
  <c r="K324" i="1"/>
  <c r="R336" i="1"/>
  <c r="K336" i="1"/>
  <c r="R349" i="1"/>
  <c r="K349" i="1"/>
  <c r="R387" i="1"/>
  <c r="K387" i="1"/>
  <c r="R471" i="1"/>
  <c r="K471" i="1"/>
  <c r="R591" i="1"/>
  <c r="K591" i="1"/>
  <c r="R603" i="1"/>
  <c r="K603" i="1"/>
  <c r="R615" i="1"/>
  <c r="K615" i="1"/>
  <c r="R627" i="1"/>
  <c r="K627" i="1"/>
  <c r="R663" i="1"/>
  <c r="K663" i="1"/>
  <c r="R735" i="1"/>
  <c r="K735" i="1"/>
  <c r="R759" i="1"/>
  <c r="K759" i="1"/>
  <c r="R855" i="1"/>
  <c r="K855" i="1"/>
  <c r="K64" i="1"/>
  <c r="K78" i="1"/>
  <c r="K127" i="1"/>
  <c r="K163" i="1"/>
  <c r="K180" i="1"/>
  <c r="K199" i="1"/>
  <c r="K220" i="1"/>
  <c r="K283" i="1"/>
  <c r="K307" i="1"/>
  <c r="K383" i="1"/>
  <c r="K407" i="1"/>
  <c r="K583" i="1"/>
  <c r="K609" i="1"/>
  <c r="K688" i="1"/>
  <c r="K767" i="1"/>
  <c r="K819" i="1"/>
  <c r="R193" i="1"/>
  <c r="R640" i="1"/>
  <c r="N805" i="1"/>
  <c r="N817" i="1"/>
  <c r="N832" i="1"/>
  <c r="N846" i="1"/>
  <c r="Q861" i="1"/>
  <c r="J868" i="1"/>
  <c r="N869" i="1"/>
  <c r="K73" i="1"/>
  <c r="R73" i="1"/>
  <c r="R85" i="1"/>
  <c r="K85" i="1"/>
  <c r="R109" i="1"/>
  <c r="K109" i="1"/>
  <c r="R121" i="1"/>
  <c r="K121" i="1"/>
  <c r="K157" i="1"/>
  <c r="R157" i="1"/>
  <c r="R181" i="1"/>
  <c r="K181" i="1"/>
  <c r="R217" i="1"/>
  <c r="K217" i="1"/>
  <c r="R229" i="1"/>
  <c r="K229" i="1"/>
  <c r="R253" i="1"/>
  <c r="K253" i="1"/>
  <c r="R265" i="1"/>
  <c r="K265" i="1"/>
  <c r="K277" i="1"/>
  <c r="R277" i="1"/>
  <c r="R301" i="1"/>
  <c r="K301" i="1"/>
  <c r="R325" i="1"/>
  <c r="K325" i="1"/>
  <c r="R376" i="1"/>
  <c r="K376" i="1"/>
  <c r="R400" i="1"/>
  <c r="K400" i="1"/>
  <c r="R412" i="1"/>
  <c r="K412" i="1"/>
  <c r="R436" i="1"/>
  <c r="K436" i="1"/>
  <c r="R448" i="1"/>
  <c r="K448" i="1"/>
  <c r="R460" i="1"/>
  <c r="K460" i="1"/>
  <c r="R472" i="1"/>
  <c r="K472" i="1"/>
  <c r="R484" i="1"/>
  <c r="K484" i="1"/>
  <c r="R496" i="1"/>
  <c r="K496" i="1"/>
  <c r="R592" i="1"/>
  <c r="K592" i="1"/>
  <c r="R604" i="1"/>
  <c r="K604" i="1"/>
  <c r="R616" i="1"/>
  <c r="K616" i="1"/>
  <c r="R628" i="1"/>
  <c r="K628" i="1"/>
  <c r="R676" i="1"/>
  <c r="K676" i="1"/>
  <c r="R760" i="1"/>
  <c r="K760" i="1"/>
  <c r="R772" i="1"/>
  <c r="K772" i="1"/>
  <c r="R784" i="1"/>
  <c r="K784" i="1"/>
  <c r="R880" i="1"/>
  <c r="K880" i="1"/>
  <c r="K184" i="1"/>
  <c r="K200" i="1"/>
  <c r="K507" i="1"/>
  <c r="K559" i="1"/>
  <c r="K585" i="1"/>
  <c r="K664" i="1"/>
  <c r="K795" i="1"/>
  <c r="K847" i="1"/>
  <c r="N797" i="1"/>
  <c r="N802" i="1"/>
  <c r="N828" i="1"/>
  <c r="N842" i="1"/>
  <c r="Q853" i="1"/>
  <c r="Q858" i="1"/>
  <c r="R511" i="1"/>
  <c r="K511" i="1"/>
  <c r="R535" i="1"/>
  <c r="K535" i="1"/>
  <c r="R631" i="1"/>
  <c r="K631" i="1"/>
  <c r="R643" i="1"/>
  <c r="K643" i="1"/>
  <c r="R655" i="1"/>
  <c r="K655" i="1"/>
  <c r="R667" i="1"/>
  <c r="K667" i="1"/>
  <c r="R679" i="1"/>
  <c r="K679" i="1"/>
  <c r="R715" i="1"/>
  <c r="K715" i="1"/>
  <c r="R775" i="1"/>
  <c r="K775" i="1"/>
  <c r="R787" i="1"/>
  <c r="K787" i="1"/>
  <c r="R811" i="1"/>
  <c r="K811" i="1"/>
  <c r="R823" i="1"/>
  <c r="K823" i="1"/>
  <c r="K16" i="1"/>
  <c r="K28" i="1"/>
  <c r="K43" i="1"/>
  <c r="K55" i="1"/>
  <c r="K68" i="1"/>
  <c r="K100" i="1"/>
  <c r="K115" i="1"/>
  <c r="K132" i="1"/>
  <c r="K151" i="1"/>
  <c r="K168" i="1"/>
  <c r="K187" i="1"/>
  <c r="K204" i="1"/>
  <c r="K224" i="1"/>
  <c r="K246" i="1"/>
  <c r="K369" i="1"/>
  <c r="K417" i="1"/>
  <c r="K441" i="1"/>
  <c r="K465" i="1"/>
  <c r="K489" i="1"/>
  <c r="K647" i="1"/>
  <c r="K699" i="1"/>
  <c r="K751" i="1"/>
  <c r="R519" i="1"/>
  <c r="R808" i="1"/>
  <c r="Q875" i="1"/>
  <c r="R513" i="1"/>
  <c r="K513" i="1"/>
  <c r="R525" i="1"/>
  <c r="K525" i="1"/>
  <c r="R537" i="1"/>
  <c r="K537" i="1"/>
  <c r="R549" i="1"/>
  <c r="K549" i="1"/>
  <c r="R597" i="1"/>
  <c r="K597" i="1"/>
  <c r="R657" i="1"/>
  <c r="K657" i="1"/>
  <c r="R681" i="1"/>
  <c r="K681" i="1"/>
  <c r="R693" i="1"/>
  <c r="K693" i="1"/>
  <c r="R813" i="1"/>
  <c r="K813" i="1"/>
  <c r="R825" i="1"/>
  <c r="K825" i="1"/>
  <c r="R837" i="1"/>
  <c r="K837" i="1"/>
  <c r="R849" i="1"/>
  <c r="K849" i="1"/>
  <c r="R873" i="1"/>
  <c r="K873" i="1"/>
  <c r="K18" i="1"/>
  <c r="K30" i="1"/>
  <c r="K248" i="1"/>
  <c r="K319" i="1"/>
  <c r="K371" i="1"/>
  <c r="K395" i="1"/>
  <c r="K419" i="1"/>
  <c r="K467" i="1"/>
  <c r="K544" i="1"/>
  <c r="K623" i="1"/>
  <c r="K675" i="1"/>
  <c r="K859" i="1"/>
  <c r="N793" i="1"/>
  <c r="O789" i="1"/>
  <c r="O788" i="1" s="1"/>
  <c r="N810" i="1"/>
  <c r="N824" i="1"/>
  <c r="N838" i="1"/>
  <c r="Q852" i="1"/>
  <c r="R17" i="1"/>
  <c r="R490" i="1"/>
  <c r="K490" i="1"/>
  <c r="R526" i="1"/>
  <c r="K526" i="1"/>
  <c r="K550" i="1"/>
  <c r="R550" i="1"/>
  <c r="R562" i="1"/>
  <c r="K562" i="1"/>
  <c r="R586" i="1"/>
  <c r="K586" i="1"/>
  <c r="R598" i="1"/>
  <c r="K598" i="1"/>
  <c r="R622" i="1"/>
  <c r="K622" i="1"/>
  <c r="R634" i="1"/>
  <c r="K634" i="1"/>
  <c r="R646" i="1"/>
  <c r="K646" i="1"/>
  <c r="R658" i="1"/>
  <c r="K658" i="1"/>
  <c r="R670" i="1"/>
  <c r="K670" i="1"/>
  <c r="R694" i="1"/>
  <c r="K694" i="1"/>
  <c r="K766" i="1"/>
  <c r="R766" i="1"/>
  <c r="K778" i="1"/>
  <c r="R778" i="1"/>
  <c r="R826" i="1"/>
  <c r="K826" i="1"/>
  <c r="R862" i="1"/>
  <c r="K862" i="1"/>
  <c r="K72" i="1"/>
  <c r="K138" i="1"/>
  <c r="K174" i="1"/>
  <c r="K210" i="1"/>
  <c r="K520" i="1"/>
  <c r="K599" i="1"/>
  <c r="K651" i="1"/>
  <c r="K863" i="1"/>
  <c r="R241" i="1"/>
  <c r="R463" i="1"/>
  <c r="R799" i="1"/>
  <c r="R260" i="1"/>
  <c r="K260" i="1"/>
  <c r="R272" i="1"/>
  <c r="K272" i="1"/>
  <c r="R320" i="1"/>
  <c r="K320" i="1"/>
  <c r="R332" i="1"/>
  <c r="K332" i="1"/>
  <c r="R344" i="1"/>
  <c r="K344" i="1"/>
  <c r="R527" i="1"/>
  <c r="K527" i="1"/>
  <c r="R563" i="1"/>
  <c r="K563" i="1"/>
  <c r="R611" i="1"/>
  <c r="K611" i="1"/>
  <c r="R671" i="1"/>
  <c r="K671" i="1"/>
  <c r="R695" i="1"/>
  <c r="K695" i="1"/>
  <c r="R707" i="1"/>
  <c r="K707" i="1"/>
  <c r="R719" i="1"/>
  <c r="K719" i="1"/>
  <c r="R815" i="1"/>
  <c r="K815" i="1"/>
  <c r="R827" i="1"/>
  <c r="K827" i="1"/>
  <c r="R839" i="1"/>
  <c r="K839" i="1"/>
  <c r="K120" i="1"/>
  <c r="K139" i="1"/>
  <c r="K175" i="1"/>
  <c r="K192" i="1"/>
  <c r="K211" i="1"/>
  <c r="K573" i="1"/>
  <c r="K652" i="1"/>
  <c r="K783" i="1"/>
  <c r="K835" i="1"/>
  <c r="R352" i="1"/>
  <c r="R41" i="1"/>
  <c r="I867" i="1"/>
  <c r="I857" i="1"/>
  <c r="J857" i="1"/>
  <c r="O801" i="1"/>
  <c r="O800" i="1" s="1"/>
  <c r="P801" i="1"/>
  <c r="M801" i="1"/>
  <c r="L801" i="1"/>
  <c r="L800" i="1" s="1"/>
  <c r="I801" i="1"/>
  <c r="I800" i="1" s="1"/>
  <c r="J801" i="1"/>
  <c r="I789" i="1"/>
  <c r="I788" i="1" s="1"/>
  <c r="L789" i="1"/>
  <c r="L788" i="1" s="1"/>
  <c r="J789" i="1"/>
  <c r="I781" i="1"/>
  <c r="I780" i="1" s="1"/>
  <c r="J781" i="1"/>
  <c r="M764" i="1"/>
  <c r="L764" i="1"/>
  <c r="L763" i="1" s="1"/>
  <c r="I764" i="1"/>
  <c r="I763" i="1" s="1"/>
  <c r="J764" i="1"/>
  <c r="L752" i="1"/>
  <c r="I752" i="1"/>
  <c r="O752" i="1"/>
  <c r="O729" i="1"/>
  <c r="P729" i="1"/>
  <c r="I729" i="1"/>
  <c r="L729" i="1"/>
  <c r="O716" i="1"/>
  <c r="P716" i="1"/>
  <c r="I716" i="1"/>
  <c r="L716" i="1"/>
  <c r="I705" i="1"/>
  <c r="I704" i="1" s="1"/>
  <c r="J705" i="1"/>
  <c r="I579" i="1"/>
  <c r="I578" i="1" s="1"/>
  <c r="J579" i="1"/>
  <c r="O553" i="1"/>
  <c r="O552" i="1" s="1"/>
  <c r="O551" i="1" s="1"/>
  <c r="P553" i="1"/>
  <c r="M553" i="1"/>
  <c r="L553" i="1"/>
  <c r="L552" i="1" s="1"/>
  <c r="L551" i="1" s="1"/>
  <c r="I553" i="1"/>
  <c r="I552" i="1" s="1"/>
  <c r="I551" i="1" s="1"/>
  <c r="J553" i="1"/>
  <c r="L539" i="1"/>
  <c r="L538" i="1" s="1"/>
  <c r="I539" i="1"/>
  <c r="I538" i="1" s="1"/>
  <c r="I523" i="1"/>
  <c r="I522" i="1" s="1"/>
  <c r="J523" i="1"/>
  <c r="L505" i="1"/>
  <c r="M505" i="1"/>
  <c r="S505" i="1" s="1"/>
  <c r="I505" i="1"/>
  <c r="J505" i="1"/>
  <c r="M486" i="1"/>
  <c r="S486" i="1" s="1"/>
  <c r="L486" i="1"/>
  <c r="I486" i="1"/>
  <c r="J486" i="1"/>
  <c r="L474" i="1"/>
  <c r="I474" i="1"/>
  <c r="J474" i="1"/>
  <c r="O426" i="1"/>
  <c r="O425" i="1" s="1"/>
  <c r="P426" i="1"/>
  <c r="L426" i="1"/>
  <c r="L425" i="1" s="1"/>
  <c r="M426" i="1"/>
  <c r="I426" i="1"/>
  <c r="I425" i="1" s="1"/>
  <c r="J426" i="1"/>
  <c r="I403" i="1"/>
  <c r="L403" i="1"/>
  <c r="I392" i="1"/>
  <c r="I391" i="1" s="1"/>
  <c r="I390" i="1" s="1"/>
  <c r="J392" i="1"/>
  <c r="I379" i="1"/>
  <c r="I374" i="1" s="1"/>
  <c r="J379" i="1"/>
  <c r="J367" i="1"/>
  <c r="L358" i="1"/>
  <c r="E345" i="1"/>
  <c r="F345" i="1"/>
  <c r="G345" i="1"/>
  <c r="I345" i="1"/>
  <c r="L345" i="1"/>
  <c r="L330" i="1"/>
  <c r="M330" i="1"/>
  <c r="S330" i="1" s="1"/>
  <c r="I330" i="1"/>
  <c r="J330" i="1"/>
  <c r="I316" i="1"/>
  <c r="I292" i="1" s="1"/>
  <c r="J316" i="1"/>
  <c r="I284" i="1"/>
  <c r="J284" i="1"/>
  <c r="I267" i="1"/>
  <c r="I250" i="1"/>
  <c r="J250" i="1"/>
  <c r="M231" i="1"/>
  <c r="S231" i="1" s="1"/>
  <c r="L231" i="1"/>
  <c r="J231" i="1"/>
  <c r="I231" i="1"/>
  <c r="O188" i="1"/>
  <c r="P188" i="1"/>
  <c r="L188" i="1"/>
  <c r="I188" i="1"/>
  <c r="I172" i="1"/>
  <c r="J172" i="1"/>
  <c r="L149" i="1"/>
  <c r="I149" i="1"/>
  <c r="P112" i="1"/>
  <c r="O112" i="1"/>
  <c r="O104" i="1" s="1"/>
  <c r="O103" i="1" s="1"/>
  <c r="L112" i="1"/>
  <c r="L104" i="1" s="1"/>
  <c r="L103" i="1" s="1"/>
  <c r="M112" i="1"/>
  <c r="I112" i="1"/>
  <c r="I104" i="1" s="1"/>
  <c r="I103" i="1" s="1"/>
  <c r="J112" i="1"/>
  <c r="O74" i="1"/>
  <c r="L74" i="1"/>
  <c r="I74" i="1"/>
  <c r="O51" i="1"/>
  <c r="O50" i="1" s="1"/>
  <c r="P51" i="1"/>
  <c r="L51" i="1"/>
  <c r="L50" i="1" s="1"/>
  <c r="M51" i="1"/>
  <c r="I51" i="1"/>
  <c r="I50" i="1" s="1"/>
  <c r="J51" i="1"/>
  <c r="O26" i="1"/>
  <c r="P26" i="1"/>
  <c r="L26" i="1"/>
  <c r="M26" i="1"/>
  <c r="I26" i="1"/>
  <c r="J26" i="1"/>
  <c r="I11" i="1"/>
  <c r="J11" i="1"/>
  <c r="D239" i="3"/>
  <c r="D238" i="3" s="1"/>
  <c r="N874" i="1" l="1"/>
  <c r="Q874" i="1"/>
  <c r="N166" i="1"/>
  <c r="F49" i="1"/>
  <c r="M753" i="1"/>
  <c r="S753" i="1" s="1"/>
  <c r="S143" i="1"/>
  <c r="M141" i="1"/>
  <c r="N141" i="1" s="1"/>
  <c r="N726" i="1"/>
  <c r="R351" i="1"/>
  <c r="O266" i="1"/>
  <c r="O249" i="1" s="1"/>
  <c r="G266" i="1"/>
  <c r="G249" i="1" s="1"/>
  <c r="N90" i="1"/>
  <c r="R107" i="1"/>
  <c r="E266" i="1"/>
  <c r="E249" i="1" s="1"/>
  <c r="L266" i="1"/>
  <c r="L249" i="1" s="1"/>
  <c r="E10" i="1"/>
  <c r="N39" i="1"/>
  <c r="G49" i="1"/>
  <c r="F703" i="1"/>
  <c r="E373" i="1"/>
  <c r="N271" i="1"/>
  <c r="G10" i="1"/>
  <c r="O10" i="1"/>
  <c r="S415" i="1"/>
  <c r="N231" i="1"/>
  <c r="F10" i="1"/>
  <c r="F266" i="1"/>
  <c r="F249" i="1" s="1"/>
  <c r="S106" i="1"/>
  <c r="G373" i="1"/>
  <c r="G856" i="1"/>
  <c r="S852" i="1"/>
  <c r="L10" i="1"/>
  <c r="S532" i="1"/>
  <c r="N420" i="1"/>
  <c r="S743" i="1"/>
  <c r="F856" i="1"/>
  <c r="N295" i="1"/>
  <c r="Q726" i="1"/>
  <c r="L856" i="1"/>
  <c r="O148" i="1"/>
  <c r="O856" i="1"/>
  <c r="O373" i="1"/>
  <c r="M292" i="1"/>
  <c r="S292" i="1" s="1"/>
  <c r="N82" i="1"/>
  <c r="N172" i="1"/>
  <c r="N222" i="1"/>
  <c r="G762" i="1"/>
  <c r="E148" i="1"/>
  <c r="E424" i="1"/>
  <c r="E423" i="1" s="1"/>
  <c r="S410" i="1"/>
  <c r="N86" i="1"/>
  <c r="M729" i="1"/>
  <c r="S729" i="1" s="1"/>
  <c r="N155" i="1"/>
  <c r="K219" i="1"/>
  <c r="N284" i="1"/>
  <c r="L373" i="1"/>
  <c r="N486" i="1"/>
  <c r="N546" i="1"/>
  <c r="F762" i="1"/>
  <c r="N730" i="1"/>
  <c r="N737" i="1"/>
  <c r="Q364" i="1"/>
  <c r="S575" i="1"/>
  <c r="N94" i="1"/>
  <c r="F148" i="1"/>
  <c r="M539" i="1"/>
  <c r="M538" i="1" s="1"/>
  <c r="S538" i="1" s="1"/>
  <c r="N330" i="1"/>
  <c r="Q404" i="1"/>
  <c r="Q39" i="1"/>
  <c r="E49" i="1"/>
  <c r="O703" i="1"/>
  <c r="N733" i="1"/>
  <c r="N97" i="1"/>
  <c r="G703" i="1"/>
  <c r="S267" i="1"/>
  <c r="M266" i="1"/>
  <c r="S266" i="1" s="1"/>
  <c r="L148" i="1"/>
  <c r="M867" i="1"/>
  <c r="N722" i="1"/>
  <c r="I49" i="1"/>
  <c r="Q82" i="1"/>
  <c r="N250" i="1"/>
  <c r="J267" i="1"/>
  <c r="N267" i="1" s="1"/>
  <c r="N540" i="1"/>
  <c r="O762" i="1"/>
  <c r="Q231" i="1"/>
  <c r="I856" i="1"/>
  <c r="N868" i="1"/>
  <c r="Q155" i="1"/>
  <c r="N404" i="1"/>
  <c r="M188" i="1"/>
  <c r="S188" i="1" s="1"/>
  <c r="Q486" i="1"/>
  <c r="P148" i="1"/>
  <c r="Q367" i="1"/>
  <c r="M716" i="1"/>
  <c r="S716" i="1" s="1"/>
  <c r="M403" i="1"/>
  <c r="S403" i="1" s="1"/>
  <c r="J74" i="1"/>
  <c r="N379" i="1"/>
  <c r="N717" i="1"/>
  <c r="S271" i="1"/>
  <c r="Q90" i="1"/>
  <c r="N316" i="1"/>
  <c r="M74" i="1"/>
  <c r="S74" i="1" s="1"/>
  <c r="I373" i="1"/>
  <c r="J867" i="1"/>
  <c r="N757" i="1"/>
  <c r="G424" i="1"/>
  <c r="G423" i="1" s="1"/>
  <c r="G148" i="1"/>
  <c r="M391" i="1"/>
  <c r="S392" i="1"/>
  <c r="J531" i="1"/>
  <c r="N531" i="1" s="1"/>
  <c r="N532" i="1"/>
  <c r="P10" i="1"/>
  <c r="Q26" i="1"/>
  <c r="N112" i="1"/>
  <c r="J374" i="1"/>
  <c r="O424" i="1"/>
  <c r="O423" i="1" s="1"/>
  <c r="M552" i="1"/>
  <c r="S553" i="1"/>
  <c r="J780" i="1"/>
  <c r="N781" i="1"/>
  <c r="M578" i="1"/>
  <c r="S578" i="1" s="1"/>
  <c r="S579" i="1"/>
  <c r="Q250" i="1"/>
  <c r="P788" i="1"/>
  <c r="Q789" i="1"/>
  <c r="Q743" i="1"/>
  <c r="P742" i="1"/>
  <c r="P390" i="1"/>
  <c r="N474" i="1"/>
  <c r="P552" i="1"/>
  <c r="Q553" i="1"/>
  <c r="Q474" i="1"/>
  <c r="Q316" i="1"/>
  <c r="Q505" i="1"/>
  <c r="P539" i="1"/>
  <c r="Q546" i="1"/>
  <c r="P267" i="1"/>
  <c r="Q271" i="1"/>
  <c r="M746" i="1"/>
  <c r="S747" i="1"/>
  <c r="Q747" i="1"/>
  <c r="P746" i="1"/>
  <c r="M346" i="1"/>
  <c r="S347" i="1"/>
  <c r="J409" i="1"/>
  <c r="N410" i="1"/>
  <c r="P374" i="1"/>
  <c r="Q379" i="1"/>
  <c r="Q730" i="1"/>
  <c r="Q106" i="1"/>
  <c r="P105" i="1"/>
  <c r="M788" i="1"/>
  <c r="S788" i="1" s="1"/>
  <c r="S789" i="1"/>
  <c r="Q410" i="1"/>
  <c r="P409" i="1"/>
  <c r="Q532" i="1"/>
  <c r="M363" i="1"/>
  <c r="S363" i="1" s="1"/>
  <c r="S364" i="1"/>
  <c r="M374" i="1"/>
  <c r="S379" i="1"/>
  <c r="Q112" i="1"/>
  <c r="J539" i="1"/>
  <c r="J578" i="1"/>
  <c r="N579" i="1"/>
  <c r="J716" i="1"/>
  <c r="J800" i="1"/>
  <c r="N801" i="1"/>
  <c r="Q717" i="1"/>
  <c r="P763" i="1"/>
  <c r="Q764" i="1"/>
  <c r="Q330" i="1"/>
  <c r="Q172" i="1"/>
  <c r="Q781" i="1"/>
  <c r="P780" i="1"/>
  <c r="Q868" i="1"/>
  <c r="Q222" i="1"/>
  <c r="Q757" i="1"/>
  <c r="Q523" i="1"/>
  <c r="P522" i="1"/>
  <c r="M763" i="1"/>
  <c r="S763" i="1" s="1"/>
  <c r="S764" i="1"/>
  <c r="J346" i="1"/>
  <c r="N347" i="1"/>
  <c r="J359" i="1"/>
  <c r="N360" i="1"/>
  <c r="J753" i="1"/>
  <c r="N754" i="1"/>
  <c r="Q737" i="1"/>
  <c r="J414" i="1"/>
  <c r="N414" i="1" s="1"/>
  <c r="N415" i="1"/>
  <c r="P140" i="1"/>
  <c r="Q141" i="1"/>
  <c r="Q284" i="1"/>
  <c r="Q166" i="1"/>
  <c r="P346" i="1"/>
  <c r="Q347" i="1"/>
  <c r="Q733" i="1"/>
  <c r="J788" i="1"/>
  <c r="N789" i="1"/>
  <c r="J763" i="1"/>
  <c r="N764" i="1"/>
  <c r="J292" i="1"/>
  <c r="J425" i="1"/>
  <c r="J424" i="1" s="1"/>
  <c r="N426" i="1"/>
  <c r="N26" i="1"/>
  <c r="M50" i="1"/>
  <c r="S50" i="1" s="1"/>
  <c r="S51" i="1"/>
  <c r="P74" i="1"/>
  <c r="J188" i="1"/>
  <c r="M800" i="1"/>
  <c r="S800" i="1" s="1"/>
  <c r="S801" i="1"/>
  <c r="J851" i="1"/>
  <c r="N852" i="1"/>
  <c r="M850" i="1"/>
  <c r="S850" i="1" s="1"/>
  <c r="S851" i="1"/>
  <c r="M359" i="1"/>
  <c r="M358" i="1" s="1"/>
  <c r="S360" i="1"/>
  <c r="Q857" i="1"/>
  <c r="Q295" i="1"/>
  <c r="S112" i="1"/>
  <c r="J105" i="1"/>
  <c r="N105" i="1" s="1"/>
  <c r="N106" i="1"/>
  <c r="M425" i="1"/>
  <c r="S425" i="1" s="1"/>
  <c r="S426" i="1"/>
  <c r="J552" i="1"/>
  <c r="N553" i="1"/>
  <c r="P800" i="1"/>
  <c r="Q801" i="1"/>
  <c r="J742" i="1"/>
  <c r="N742" i="1" s="1"/>
  <c r="N743" i="1"/>
  <c r="P704" i="1"/>
  <c r="Q705" i="1"/>
  <c r="Q97" i="1"/>
  <c r="J50" i="1"/>
  <c r="N51" i="1"/>
  <c r="J140" i="1"/>
  <c r="M10" i="1"/>
  <c r="S26" i="1"/>
  <c r="J729" i="1"/>
  <c r="Q754" i="1"/>
  <c r="P753" i="1"/>
  <c r="Q540" i="1"/>
  <c r="P867" i="1"/>
  <c r="Q722" i="1"/>
  <c r="Q579" i="1"/>
  <c r="P578" i="1"/>
  <c r="M704" i="1"/>
  <c r="S705" i="1"/>
  <c r="N75" i="1"/>
  <c r="J363" i="1"/>
  <c r="N364" i="1"/>
  <c r="J522" i="1"/>
  <c r="N523" i="1"/>
  <c r="J704" i="1"/>
  <c r="N705" i="1"/>
  <c r="P50" i="1"/>
  <c r="Q51" i="1"/>
  <c r="J149" i="1"/>
  <c r="O49" i="1"/>
  <c r="M149" i="1"/>
  <c r="I266" i="1"/>
  <c r="I249" i="1" s="1"/>
  <c r="N367" i="1"/>
  <c r="J391" i="1"/>
  <c r="N392" i="1"/>
  <c r="P425" i="1"/>
  <c r="Q426" i="1"/>
  <c r="N505" i="1"/>
  <c r="N857" i="1"/>
  <c r="M780" i="1"/>
  <c r="S780" i="1" s="1"/>
  <c r="S781" i="1"/>
  <c r="M522" i="1"/>
  <c r="S522" i="1" s="1"/>
  <c r="S523" i="1"/>
  <c r="J574" i="1"/>
  <c r="N574" i="1" s="1"/>
  <c r="N575" i="1"/>
  <c r="J746" i="1"/>
  <c r="N747" i="1"/>
  <c r="Q415" i="1"/>
  <c r="Q392" i="1"/>
  <c r="Q360" i="1"/>
  <c r="P359" i="1"/>
  <c r="J354" i="1"/>
  <c r="N355" i="1"/>
  <c r="L762" i="1"/>
  <c r="I762" i="1"/>
  <c r="I703" i="1"/>
  <c r="L703" i="1"/>
  <c r="L424" i="1"/>
  <c r="L423" i="1" s="1"/>
  <c r="I424" i="1"/>
  <c r="I423" i="1" s="1"/>
  <c r="I148" i="1"/>
  <c r="L49" i="1"/>
  <c r="J10" i="1"/>
  <c r="I10" i="1"/>
  <c r="I237" i="3"/>
  <c r="H237" i="3"/>
  <c r="D276" i="3"/>
  <c r="M752" i="1" l="1"/>
  <c r="S752" i="1" s="1"/>
  <c r="F9" i="1"/>
  <c r="S141" i="1"/>
  <c r="M140" i="1"/>
  <c r="S140" i="1" s="1"/>
  <c r="E9" i="1"/>
  <c r="G9" i="1"/>
  <c r="S539" i="1"/>
  <c r="N292" i="1"/>
  <c r="O9" i="1"/>
  <c r="O147" i="1"/>
  <c r="O102" i="1" s="1"/>
  <c r="N729" i="1"/>
  <c r="Q788" i="1"/>
  <c r="E147" i="1"/>
  <c r="E102" i="1" s="1"/>
  <c r="I9" i="1"/>
  <c r="L9" i="1"/>
  <c r="M249" i="1"/>
  <c r="S249" i="1" s="1"/>
  <c r="Q74" i="1"/>
  <c r="Q531" i="1"/>
  <c r="L147" i="1"/>
  <c r="L102" i="1" s="1"/>
  <c r="N522" i="1"/>
  <c r="N867" i="1"/>
  <c r="F147" i="1"/>
  <c r="F102" i="1" s="1"/>
  <c r="N800" i="1"/>
  <c r="N188" i="1"/>
  <c r="N578" i="1"/>
  <c r="G147" i="1"/>
  <c r="G102" i="1" s="1"/>
  <c r="N74" i="1"/>
  <c r="O372" i="1"/>
  <c r="Q742" i="1"/>
  <c r="L372" i="1"/>
  <c r="Q188" i="1"/>
  <c r="J266" i="1"/>
  <c r="N266" i="1" s="1"/>
  <c r="S867" i="1"/>
  <c r="M856" i="1"/>
  <c r="S856" i="1" s="1"/>
  <c r="J762" i="1"/>
  <c r="Q780" i="1"/>
  <c r="M49" i="1"/>
  <c r="M9" i="1" s="1"/>
  <c r="N716" i="1"/>
  <c r="J856" i="1"/>
  <c r="N746" i="1"/>
  <c r="J741" i="1"/>
  <c r="Q753" i="1"/>
  <c r="P752" i="1"/>
  <c r="J850" i="1"/>
  <c r="N851" i="1"/>
  <c r="Q851" i="1"/>
  <c r="Q522" i="1"/>
  <c r="P538" i="1"/>
  <c r="Q539" i="1"/>
  <c r="N374" i="1"/>
  <c r="P424" i="1"/>
  <c r="Q425" i="1"/>
  <c r="M424" i="1"/>
  <c r="N424" i="1" s="1"/>
  <c r="P403" i="1"/>
  <c r="P373" i="1" s="1"/>
  <c r="Q409" i="1"/>
  <c r="N409" i="1"/>
  <c r="J403" i="1"/>
  <c r="N403" i="1" s="1"/>
  <c r="Q292" i="1"/>
  <c r="N363" i="1"/>
  <c r="Q704" i="1"/>
  <c r="P703" i="1"/>
  <c r="N788" i="1"/>
  <c r="N753" i="1"/>
  <c r="J752" i="1"/>
  <c r="N752" i="1" s="1"/>
  <c r="J104" i="1"/>
  <c r="N354" i="1"/>
  <c r="Q354" i="1"/>
  <c r="J538" i="1"/>
  <c r="N538" i="1" s="1"/>
  <c r="N539" i="1"/>
  <c r="J703" i="1"/>
  <c r="N704" i="1"/>
  <c r="N359" i="1"/>
  <c r="J358" i="1"/>
  <c r="Q359" i="1"/>
  <c r="P358" i="1"/>
  <c r="S704" i="1"/>
  <c r="M703" i="1"/>
  <c r="S703" i="1" s="1"/>
  <c r="P345" i="1"/>
  <c r="Q346" i="1"/>
  <c r="Q105" i="1"/>
  <c r="P104" i="1"/>
  <c r="J390" i="1"/>
  <c r="N391" i="1"/>
  <c r="I147" i="1"/>
  <c r="I102" i="1" s="1"/>
  <c r="M148" i="1"/>
  <c r="S149" i="1"/>
  <c r="Q746" i="1"/>
  <c r="P741" i="1"/>
  <c r="N149" i="1"/>
  <c r="Q578" i="1"/>
  <c r="N140" i="1"/>
  <c r="Q800" i="1"/>
  <c r="S359" i="1"/>
  <c r="S358" i="1"/>
  <c r="Q391" i="1"/>
  <c r="N780" i="1"/>
  <c r="N763" i="1"/>
  <c r="P551" i="1"/>
  <c r="Q552" i="1"/>
  <c r="J148" i="1"/>
  <c r="J423" i="1"/>
  <c r="M762" i="1"/>
  <c r="S762" i="1" s="1"/>
  <c r="Q716" i="1"/>
  <c r="Q414" i="1"/>
  <c r="S374" i="1"/>
  <c r="S746" i="1"/>
  <c r="M741" i="1"/>
  <c r="S741" i="1" s="1"/>
  <c r="Q729" i="1"/>
  <c r="Q574" i="1"/>
  <c r="P49" i="1"/>
  <c r="P9" i="1" s="1"/>
  <c r="Q50" i="1"/>
  <c r="J551" i="1"/>
  <c r="N552" i="1"/>
  <c r="N346" i="1"/>
  <c r="J345" i="1"/>
  <c r="Q149" i="1"/>
  <c r="M390" i="1"/>
  <c r="S390" i="1" s="1"/>
  <c r="S391" i="1"/>
  <c r="S346" i="1"/>
  <c r="M345" i="1"/>
  <c r="S345" i="1" s="1"/>
  <c r="I372" i="1"/>
  <c r="Q867" i="1"/>
  <c r="P856" i="1"/>
  <c r="J49" i="1"/>
  <c r="N50" i="1"/>
  <c r="N425" i="1"/>
  <c r="Q140" i="1"/>
  <c r="Q763" i="1"/>
  <c r="P762" i="1"/>
  <c r="Q374" i="1"/>
  <c r="P266" i="1"/>
  <c r="Q267" i="1"/>
  <c r="Q363" i="1"/>
  <c r="M551" i="1"/>
  <c r="S551" i="1" s="1"/>
  <c r="S552" i="1"/>
  <c r="Q741" i="1" l="1"/>
  <c r="M104" i="1"/>
  <c r="N104" i="1" s="1"/>
  <c r="Q358" i="1"/>
  <c r="O8" i="1"/>
  <c r="L8" i="1"/>
  <c r="I8" i="1"/>
  <c r="Q762" i="1"/>
  <c r="N856" i="1"/>
  <c r="Q703" i="1"/>
  <c r="J373" i="1"/>
  <c r="J372" i="1" s="1"/>
  <c r="Q538" i="1"/>
  <c r="J249" i="1"/>
  <c r="N249" i="1" s="1"/>
  <c r="N49" i="1"/>
  <c r="Q345" i="1"/>
  <c r="N741" i="1"/>
  <c r="Q390" i="1"/>
  <c r="N358" i="1"/>
  <c r="S49" i="1"/>
  <c r="Q856" i="1"/>
  <c r="N551" i="1"/>
  <c r="N148" i="1"/>
  <c r="Q148" i="1"/>
  <c r="J103" i="1"/>
  <c r="Q403" i="1"/>
  <c r="Q752" i="1"/>
  <c r="P103" i="1"/>
  <c r="Q104" i="1"/>
  <c r="Q49" i="1"/>
  <c r="S148" i="1"/>
  <c r="M147" i="1"/>
  <c r="S147" i="1" s="1"/>
  <c r="P423" i="1"/>
  <c r="Q423" i="1" s="1"/>
  <c r="Q424" i="1"/>
  <c r="Q266" i="1"/>
  <c r="P249" i="1"/>
  <c r="J147" i="1"/>
  <c r="M373" i="1"/>
  <c r="S373" i="1" s="1"/>
  <c r="M103" i="1"/>
  <c r="S104" i="1"/>
  <c r="N850" i="1"/>
  <c r="Q850" i="1"/>
  <c r="N345" i="1"/>
  <c r="J9" i="1"/>
  <c r="M423" i="1"/>
  <c r="S424" i="1"/>
  <c r="Q551" i="1"/>
  <c r="N390" i="1"/>
  <c r="N703" i="1"/>
  <c r="N762" i="1"/>
  <c r="I229" i="3"/>
  <c r="Q373" i="1" l="1"/>
  <c r="Q103" i="1"/>
  <c r="P372" i="1"/>
  <c r="Q372" i="1" s="1"/>
  <c r="J102" i="1"/>
  <c r="N147" i="1"/>
  <c r="N103" i="1"/>
  <c r="M372" i="1"/>
  <c r="S372" i="1" s="1"/>
  <c r="S423" i="1"/>
  <c r="J8" i="1"/>
  <c r="N423" i="1"/>
  <c r="N373" i="1"/>
  <c r="S103" i="1"/>
  <c r="M102" i="1"/>
  <c r="Q249" i="1"/>
  <c r="P147" i="1"/>
  <c r="H229" i="3"/>
  <c r="H228" i="3"/>
  <c r="I228" i="3"/>
  <c r="S102" i="1" l="1"/>
  <c r="M8" i="1"/>
  <c r="N372" i="1"/>
  <c r="P102" i="1"/>
  <c r="Q147" i="1"/>
  <c r="N102" i="1"/>
  <c r="Q102" i="1" l="1"/>
  <c r="P8" i="1"/>
  <c r="G894" i="1"/>
  <c r="E907" i="1"/>
  <c r="D769" i="1"/>
  <c r="H769" i="1" s="1"/>
  <c r="G683" i="1"/>
  <c r="J219" i="3"/>
  <c r="J218" i="3"/>
  <c r="J217" i="3"/>
  <c r="J216" i="3"/>
  <c r="J215" i="3"/>
  <c r="J214" i="3"/>
  <c r="J213" i="3"/>
  <c r="C200" i="3"/>
  <c r="D195" i="3"/>
  <c r="E144" i="3"/>
  <c r="E143" i="3" s="1"/>
  <c r="E142" i="3" s="1"/>
  <c r="E141" i="3" s="1"/>
  <c r="E129" i="3" s="1"/>
  <c r="R769" i="1" l="1"/>
  <c r="K769" i="1"/>
  <c r="F144" i="3"/>
  <c r="D393" i="1" l="1"/>
  <c r="E871" i="1"/>
  <c r="E869" i="1" s="1"/>
  <c r="E868" i="1" s="1"/>
  <c r="E867" i="1" s="1"/>
  <c r="E841" i="1"/>
  <c r="E820" i="1"/>
  <c r="E776" i="1"/>
  <c r="G682" i="1"/>
  <c r="G372" i="1" s="1"/>
  <c r="G8" i="1" s="1"/>
  <c r="F683" i="1"/>
  <c r="F682" i="1" s="1"/>
  <c r="E683" i="1"/>
  <c r="E682" i="1" s="1"/>
  <c r="D536" i="1"/>
  <c r="H536" i="1" s="1"/>
  <c r="D439" i="1"/>
  <c r="H439" i="1" s="1"/>
  <c r="D388" i="1"/>
  <c r="H388" i="1" s="1"/>
  <c r="D256" i="1"/>
  <c r="H256" i="1" s="1"/>
  <c r="D169" i="1"/>
  <c r="H169" i="1" s="1"/>
  <c r="D164" i="1"/>
  <c r="H164" i="1" s="1"/>
  <c r="C51" i="1"/>
  <c r="C50" i="1" s="1"/>
  <c r="D52" i="1"/>
  <c r="H52" i="1" s="1"/>
  <c r="D56" i="1"/>
  <c r="H56" i="1" s="1"/>
  <c r="D59" i="1"/>
  <c r="H59" i="1" s="1"/>
  <c r="D61" i="1"/>
  <c r="H61" i="1" s="1"/>
  <c r="D63" i="1"/>
  <c r="H63" i="1" s="1"/>
  <c r="D65" i="1"/>
  <c r="H65" i="1" s="1"/>
  <c r="D67" i="1"/>
  <c r="H67" i="1" s="1"/>
  <c r="D70" i="1"/>
  <c r="H70" i="1" s="1"/>
  <c r="D76" i="1"/>
  <c r="H76" i="1" s="1"/>
  <c r="D79" i="1"/>
  <c r="H79" i="1" s="1"/>
  <c r="D83" i="1"/>
  <c r="H83" i="1" s="1"/>
  <c r="D87" i="1"/>
  <c r="H87" i="1" s="1"/>
  <c r="D91" i="1"/>
  <c r="H91" i="1" s="1"/>
  <c r="D40" i="1"/>
  <c r="H40" i="1" s="1"/>
  <c r="D37" i="1"/>
  <c r="H37" i="1" s="1"/>
  <c r="D35" i="1"/>
  <c r="H35" i="1" s="1"/>
  <c r="D33" i="1"/>
  <c r="H33" i="1" s="1"/>
  <c r="D31" i="1"/>
  <c r="H31" i="1" s="1"/>
  <c r="D29" i="1"/>
  <c r="H29" i="1" s="1"/>
  <c r="D27" i="1"/>
  <c r="H27" i="1" s="1"/>
  <c r="D23" i="1"/>
  <c r="H23" i="1" s="1"/>
  <c r="D12" i="1"/>
  <c r="D744" i="1"/>
  <c r="H744" i="1" s="1"/>
  <c r="R70" i="1" l="1"/>
  <c r="K70" i="1"/>
  <c r="K40" i="1"/>
  <c r="R40" i="1"/>
  <c r="R56" i="1"/>
  <c r="K56" i="1"/>
  <c r="E773" i="1"/>
  <c r="E764" i="1" s="1"/>
  <c r="E763" i="1" s="1"/>
  <c r="H776" i="1"/>
  <c r="R256" i="1"/>
  <c r="K256" i="1"/>
  <c r="R67" i="1"/>
  <c r="K67" i="1"/>
  <c r="R536" i="1"/>
  <c r="K536" i="1"/>
  <c r="R52" i="1"/>
  <c r="K52" i="1"/>
  <c r="H820" i="1"/>
  <c r="E817" i="1"/>
  <c r="R76" i="1"/>
  <c r="K76" i="1"/>
  <c r="R388" i="1"/>
  <c r="K388" i="1"/>
  <c r="R31" i="1"/>
  <c r="K31" i="1"/>
  <c r="R63" i="1"/>
  <c r="K63" i="1"/>
  <c r="R61" i="1"/>
  <c r="K61" i="1"/>
  <c r="R59" i="1"/>
  <c r="K59" i="1"/>
  <c r="R87" i="1"/>
  <c r="K87" i="1"/>
  <c r="H841" i="1"/>
  <c r="E838" i="1"/>
  <c r="R23" i="1"/>
  <c r="K23" i="1"/>
  <c r="K439" i="1"/>
  <c r="R439" i="1"/>
  <c r="R83" i="1"/>
  <c r="K83" i="1"/>
  <c r="R164" i="1"/>
  <c r="K164" i="1"/>
  <c r="H871" i="1"/>
  <c r="R27" i="1"/>
  <c r="K27" i="1"/>
  <c r="R29" i="1"/>
  <c r="K29" i="1"/>
  <c r="R65" i="1"/>
  <c r="K65" i="1"/>
  <c r="R33" i="1"/>
  <c r="K33" i="1"/>
  <c r="R35" i="1"/>
  <c r="K35" i="1"/>
  <c r="R37" i="1"/>
  <c r="K37" i="1"/>
  <c r="R91" i="1"/>
  <c r="K91" i="1"/>
  <c r="R744" i="1"/>
  <c r="K744" i="1"/>
  <c r="R79" i="1"/>
  <c r="K79" i="1"/>
  <c r="K169" i="1"/>
  <c r="R169" i="1"/>
  <c r="D86" i="1"/>
  <c r="H86" i="1" s="1"/>
  <c r="D39" i="1"/>
  <c r="H39" i="1" s="1"/>
  <c r="D82" i="1"/>
  <c r="H82" i="1" s="1"/>
  <c r="D75" i="1"/>
  <c r="H75" i="1" s="1"/>
  <c r="D51" i="1"/>
  <c r="H51" i="1" s="1"/>
  <c r="D90" i="1"/>
  <c r="H90" i="1" s="1"/>
  <c r="D232" i="1"/>
  <c r="H232" i="1" s="1"/>
  <c r="C232" i="1"/>
  <c r="E856" i="1" l="1"/>
  <c r="R51" i="1"/>
  <c r="K51" i="1"/>
  <c r="E801" i="1"/>
  <c r="E800" i="1" s="1"/>
  <c r="R82" i="1"/>
  <c r="K82" i="1"/>
  <c r="R39" i="1"/>
  <c r="K39" i="1"/>
  <c r="R90" i="1"/>
  <c r="K90" i="1"/>
  <c r="R75" i="1"/>
  <c r="K75" i="1"/>
  <c r="R86" i="1"/>
  <c r="K86" i="1"/>
  <c r="R841" i="1"/>
  <c r="K841" i="1"/>
  <c r="R776" i="1"/>
  <c r="K776" i="1"/>
  <c r="R871" i="1"/>
  <c r="K871" i="1"/>
  <c r="R820" i="1"/>
  <c r="K820" i="1"/>
  <c r="R232" i="1"/>
  <c r="K232" i="1"/>
  <c r="D50" i="1"/>
  <c r="H50" i="1" s="1"/>
  <c r="C365" i="1"/>
  <c r="C364" i="1" s="1"/>
  <c r="C363" i="1" s="1"/>
  <c r="C361" i="1"/>
  <c r="C360" i="1" s="1"/>
  <c r="C359" i="1" s="1"/>
  <c r="D356" i="1"/>
  <c r="H356" i="1" s="1"/>
  <c r="C356" i="1"/>
  <c r="C355" i="1" s="1"/>
  <c r="C354" i="1" s="1"/>
  <c r="C348" i="1"/>
  <c r="C347" i="1" s="1"/>
  <c r="C346" i="1" s="1"/>
  <c r="C351" i="1"/>
  <c r="C350" i="1" s="1"/>
  <c r="C343" i="1"/>
  <c r="C341" i="1"/>
  <c r="C337" i="1"/>
  <c r="D337" i="1"/>
  <c r="H337" i="1" s="1"/>
  <c r="C335" i="1"/>
  <c r="C331" i="1"/>
  <c r="D331" i="1"/>
  <c r="H331" i="1" s="1"/>
  <c r="C328" i="1"/>
  <c r="C326" i="1"/>
  <c r="C323" i="1"/>
  <c r="D323" i="1"/>
  <c r="H323" i="1" s="1"/>
  <c r="C317" i="1"/>
  <c r="C313" i="1"/>
  <c r="C308" i="1"/>
  <c r="C304" i="1"/>
  <c r="C296" i="1"/>
  <c r="C295" i="1" s="1"/>
  <c r="D296" i="1"/>
  <c r="H296" i="1" s="1"/>
  <c r="C293" i="1"/>
  <c r="C289" i="1"/>
  <c r="C287" i="1"/>
  <c r="C285" i="1"/>
  <c r="D289" i="1"/>
  <c r="H289" i="1" s="1"/>
  <c r="C273" i="1"/>
  <c r="C271" i="1" s="1"/>
  <c r="D273" i="1"/>
  <c r="H273" i="1" s="1"/>
  <c r="C268" i="1"/>
  <c r="C263" i="1"/>
  <c r="C259" i="1"/>
  <c r="D259" i="1"/>
  <c r="H259" i="1" s="1"/>
  <c r="C256" i="1"/>
  <c r="C251" i="1"/>
  <c r="D251" i="1"/>
  <c r="H251" i="1" s="1"/>
  <c r="C247" i="1"/>
  <c r="C242" i="1"/>
  <c r="D242" i="1"/>
  <c r="H242" i="1" s="1"/>
  <c r="C239" i="1"/>
  <c r="C234" i="1"/>
  <c r="D234" i="1"/>
  <c r="H234" i="1" s="1"/>
  <c r="C223" i="1"/>
  <c r="C222" i="1" s="1"/>
  <c r="D223" i="1"/>
  <c r="H223" i="1" s="1"/>
  <c r="C214" i="1"/>
  <c r="D214" i="1"/>
  <c r="H214" i="1" s="1"/>
  <c r="C208" i="1"/>
  <c r="D208" i="1"/>
  <c r="H208" i="1" s="1"/>
  <c r="C202" i="1"/>
  <c r="D202" i="1"/>
  <c r="H202" i="1" s="1"/>
  <c r="C198" i="1"/>
  <c r="D198" i="1"/>
  <c r="H198" i="1" s="1"/>
  <c r="C190" i="1"/>
  <c r="D190" i="1"/>
  <c r="H190" i="1" s="1"/>
  <c r="C182" i="1"/>
  <c r="D182" i="1"/>
  <c r="H182" i="1" s="1"/>
  <c r="C177" i="1"/>
  <c r="D177" i="1"/>
  <c r="H177" i="1" s="1"/>
  <c r="C173" i="1"/>
  <c r="C166" i="1"/>
  <c r="D166" i="1"/>
  <c r="H166" i="1" s="1"/>
  <c r="C156" i="1"/>
  <c r="C155" i="1" s="1"/>
  <c r="C150" i="1"/>
  <c r="D150" i="1"/>
  <c r="H150" i="1" s="1"/>
  <c r="C144" i="1"/>
  <c r="C143" i="1" s="1"/>
  <c r="C141" i="1" s="1"/>
  <c r="C140" i="1" s="1"/>
  <c r="C137" i="1"/>
  <c r="D137" i="1"/>
  <c r="H137" i="1" s="1"/>
  <c r="C133" i="1"/>
  <c r="D133" i="1"/>
  <c r="H133" i="1" s="1"/>
  <c r="C130" i="1"/>
  <c r="C124" i="1"/>
  <c r="D124" i="1"/>
  <c r="H124" i="1" s="1"/>
  <c r="C122" i="1"/>
  <c r="C117" i="1"/>
  <c r="D117" i="1"/>
  <c r="H117" i="1" s="1"/>
  <c r="C113" i="1"/>
  <c r="C106" i="1"/>
  <c r="C105" i="1" s="1"/>
  <c r="C934" i="1"/>
  <c r="C933" i="1"/>
  <c r="C932" i="1"/>
  <c r="C931" i="1"/>
  <c r="C930" i="1"/>
  <c r="C929" i="1"/>
  <c r="C928" i="1"/>
  <c r="C927" i="1"/>
  <c r="C925" i="1"/>
  <c r="C924" i="1"/>
  <c r="C923" i="1"/>
  <c r="C922" i="1"/>
  <c r="C920" i="1"/>
  <c r="C919" i="1"/>
  <c r="C918" i="1"/>
  <c r="C916" i="1"/>
  <c r="C915" i="1"/>
  <c r="C914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98" i="1"/>
  <c r="C97" i="1" s="1"/>
  <c r="C75" i="1"/>
  <c r="C74" i="1" s="1"/>
  <c r="C40" i="1"/>
  <c r="C39" i="1" s="1"/>
  <c r="C37" i="1"/>
  <c r="C35" i="1"/>
  <c r="C33" i="1"/>
  <c r="C31" i="1"/>
  <c r="C29" i="1"/>
  <c r="C27" i="1"/>
  <c r="C23" i="1"/>
  <c r="C12" i="1"/>
  <c r="R182" i="1" l="1"/>
  <c r="K182" i="1"/>
  <c r="R223" i="1"/>
  <c r="K223" i="1"/>
  <c r="R137" i="1"/>
  <c r="K137" i="1"/>
  <c r="R234" i="1"/>
  <c r="K234" i="1"/>
  <c r="R214" i="1"/>
  <c r="K214" i="1"/>
  <c r="R259" i="1"/>
  <c r="K259" i="1"/>
  <c r="R198" i="1"/>
  <c r="K198" i="1"/>
  <c r="R117" i="1"/>
  <c r="K117" i="1"/>
  <c r="R202" i="1"/>
  <c r="K202" i="1"/>
  <c r="R356" i="1"/>
  <c r="K356" i="1"/>
  <c r="R150" i="1"/>
  <c r="K150" i="1"/>
  <c r="R289" i="1"/>
  <c r="K289" i="1"/>
  <c r="R166" i="1"/>
  <c r="K166" i="1"/>
  <c r="R177" i="1"/>
  <c r="K177" i="1"/>
  <c r="K133" i="1"/>
  <c r="R133" i="1"/>
  <c r="R273" i="1"/>
  <c r="K273" i="1"/>
  <c r="R323" i="1"/>
  <c r="K323" i="1"/>
  <c r="R124" i="1"/>
  <c r="K124" i="1"/>
  <c r="R208" i="1"/>
  <c r="K208" i="1"/>
  <c r="R251" i="1"/>
  <c r="K251" i="1"/>
  <c r="R331" i="1"/>
  <c r="K331" i="1"/>
  <c r="R296" i="1"/>
  <c r="K296" i="1"/>
  <c r="R337" i="1"/>
  <c r="K337" i="1"/>
  <c r="R190" i="1"/>
  <c r="K190" i="1"/>
  <c r="R242" i="1"/>
  <c r="K242" i="1"/>
  <c r="R50" i="1"/>
  <c r="K50" i="1"/>
  <c r="D271" i="1"/>
  <c r="H271" i="1" s="1"/>
  <c r="D106" i="1"/>
  <c r="H106" i="1" s="1"/>
  <c r="D222" i="1"/>
  <c r="H222" i="1" s="1"/>
  <c r="D350" i="1"/>
  <c r="H350" i="1" s="1"/>
  <c r="D355" i="1"/>
  <c r="H355" i="1" s="1"/>
  <c r="C49" i="1"/>
  <c r="C892" i="1" s="1"/>
  <c r="C231" i="1"/>
  <c r="C917" i="1"/>
  <c r="C926" i="1"/>
  <c r="C316" i="1"/>
  <c r="C292" i="1" s="1"/>
  <c r="C172" i="1"/>
  <c r="C267" i="1"/>
  <c r="C11" i="1"/>
  <c r="C921" i="1"/>
  <c r="C149" i="1"/>
  <c r="C893" i="1"/>
  <c r="C188" i="1"/>
  <c r="C345" i="1"/>
  <c r="D295" i="1"/>
  <c r="H295" i="1" s="1"/>
  <c r="C913" i="1"/>
  <c r="C358" i="1"/>
  <c r="C330" i="1"/>
  <c r="C284" i="1"/>
  <c r="C250" i="1"/>
  <c r="C112" i="1"/>
  <c r="C104" i="1" s="1"/>
  <c r="C103" i="1" s="1"/>
  <c r="C26" i="1"/>
  <c r="R355" i="1" l="1"/>
  <c r="K355" i="1"/>
  <c r="R106" i="1"/>
  <c r="K106" i="1"/>
  <c r="R295" i="1"/>
  <c r="K295" i="1"/>
  <c r="R350" i="1"/>
  <c r="K350" i="1"/>
  <c r="R222" i="1"/>
  <c r="K222" i="1"/>
  <c r="R271" i="1"/>
  <c r="K271" i="1"/>
  <c r="D354" i="1"/>
  <c r="H354" i="1" s="1"/>
  <c r="D188" i="1"/>
  <c r="H188" i="1" s="1"/>
  <c r="C10" i="1"/>
  <c r="C891" i="1" s="1"/>
  <c r="C890" i="1" s="1"/>
  <c r="C889" i="1" s="1"/>
  <c r="C888" i="1" s="1"/>
  <c r="C148" i="1"/>
  <c r="C266" i="1"/>
  <c r="C249" i="1" s="1"/>
  <c r="R354" i="1" l="1"/>
  <c r="K354" i="1"/>
  <c r="K188" i="1"/>
  <c r="R188" i="1"/>
  <c r="C9" i="1"/>
  <c r="C147" i="1"/>
  <c r="C102" i="1" s="1"/>
  <c r="C8" i="1" l="1"/>
  <c r="C886" i="1" s="1"/>
  <c r="C885" i="1" s="1"/>
  <c r="G271" i="3" l="1"/>
  <c r="G237" i="3" l="1"/>
  <c r="H13" i="1" l="1"/>
  <c r="H12" i="1" s="1"/>
  <c r="H11" i="1" s="1"/>
  <c r="F396" i="1"/>
  <c r="F402" i="1"/>
  <c r="F454" i="1"/>
  <c r="E785" i="1"/>
  <c r="E736" i="1"/>
  <c r="E720" i="1"/>
  <c r="Q13" i="1"/>
  <c r="Q12" i="1" s="1"/>
  <c r="Q11" i="1" s="1"/>
  <c r="Q10" i="1" s="1"/>
  <c r="Q9" i="1" s="1"/>
  <c r="Q8" i="1" s="1"/>
  <c r="N13" i="1"/>
  <c r="N12" i="1" s="1"/>
  <c r="N11" i="1" s="1"/>
  <c r="N10" i="1" s="1"/>
  <c r="N9" i="1" s="1"/>
  <c r="N8" i="1" s="1"/>
  <c r="D743" i="1"/>
  <c r="H743" i="1" s="1"/>
  <c r="I967" i="1"/>
  <c r="M967" i="1"/>
  <c r="G967" i="1"/>
  <c r="F967" i="1"/>
  <c r="D734" i="1"/>
  <c r="D878" i="1"/>
  <c r="H878" i="1" s="1"/>
  <c r="D875" i="1"/>
  <c r="D872" i="1"/>
  <c r="H872" i="1" s="1"/>
  <c r="D869" i="1"/>
  <c r="H869" i="1" s="1"/>
  <c r="D865" i="1"/>
  <c r="H865" i="1" s="1"/>
  <c r="D861" i="1"/>
  <c r="H861" i="1" s="1"/>
  <c r="D858" i="1"/>
  <c r="H858" i="1" s="1"/>
  <c r="D853" i="1"/>
  <c r="H853" i="1" s="1"/>
  <c r="D846" i="1"/>
  <c r="H846" i="1" s="1"/>
  <c r="D842" i="1"/>
  <c r="H842" i="1" s="1"/>
  <c r="D838" i="1"/>
  <c r="H838" i="1" s="1"/>
  <c r="D834" i="1"/>
  <c r="H834" i="1" s="1"/>
  <c r="D832" i="1"/>
  <c r="H832" i="1" s="1"/>
  <c r="D828" i="1"/>
  <c r="H828" i="1" s="1"/>
  <c r="D824" i="1"/>
  <c r="H824" i="1" s="1"/>
  <c r="D821" i="1"/>
  <c r="H821" i="1" s="1"/>
  <c r="D817" i="1"/>
  <c r="H817" i="1" s="1"/>
  <c r="D814" i="1"/>
  <c r="H814" i="1" s="1"/>
  <c r="D810" i="1"/>
  <c r="H810" i="1" s="1"/>
  <c r="D807" i="1"/>
  <c r="H807" i="1" s="1"/>
  <c r="D805" i="1"/>
  <c r="H805" i="1" s="1"/>
  <c r="D802" i="1"/>
  <c r="H802" i="1" s="1"/>
  <c r="D797" i="1"/>
  <c r="H797" i="1" s="1"/>
  <c r="D793" i="1"/>
  <c r="H793" i="1" s="1"/>
  <c r="D790" i="1"/>
  <c r="H790" i="1" s="1"/>
  <c r="D786" i="1"/>
  <c r="H786" i="1" s="1"/>
  <c r="D782" i="1"/>
  <c r="D777" i="1"/>
  <c r="H777" i="1" s="1"/>
  <c r="D773" i="1"/>
  <c r="H773" i="1" s="1"/>
  <c r="D771" i="1"/>
  <c r="H771" i="1" s="1"/>
  <c r="D765" i="1"/>
  <c r="H765" i="1" s="1"/>
  <c r="D758" i="1"/>
  <c r="H758" i="1" s="1"/>
  <c r="D755" i="1"/>
  <c r="H755" i="1" s="1"/>
  <c r="D750" i="1"/>
  <c r="H750" i="1" s="1"/>
  <c r="D748" i="1"/>
  <c r="H748" i="1" s="1"/>
  <c r="D738" i="1"/>
  <c r="H738" i="1" s="1"/>
  <c r="D731" i="1"/>
  <c r="H731" i="1" s="1"/>
  <c r="D727" i="1"/>
  <c r="H727" i="1" s="1"/>
  <c r="D723" i="1"/>
  <c r="H723" i="1" s="1"/>
  <c r="D718" i="1"/>
  <c r="D713" i="1"/>
  <c r="H713" i="1" s="1"/>
  <c r="D706" i="1"/>
  <c r="H706" i="1" s="1"/>
  <c r="I962" i="1"/>
  <c r="L962" i="1"/>
  <c r="G962" i="1"/>
  <c r="F962" i="1"/>
  <c r="H875" i="1" l="1"/>
  <c r="H874" i="1" s="1"/>
  <c r="D874" i="1"/>
  <c r="R861" i="1"/>
  <c r="K861" i="1"/>
  <c r="K810" i="1"/>
  <c r="R810" i="1"/>
  <c r="R706" i="1"/>
  <c r="K706" i="1"/>
  <c r="R773" i="1"/>
  <c r="K773" i="1"/>
  <c r="H785" i="1"/>
  <c r="E782" i="1"/>
  <c r="E781" i="1" s="1"/>
  <c r="E780" i="1" s="1"/>
  <c r="E762" i="1" s="1"/>
  <c r="R738" i="1"/>
  <c r="K738" i="1"/>
  <c r="R793" i="1"/>
  <c r="K793" i="1"/>
  <c r="R834" i="1"/>
  <c r="K834" i="1"/>
  <c r="F399" i="1"/>
  <c r="H402" i="1"/>
  <c r="R858" i="1"/>
  <c r="K858" i="1"/>
  <c r="K814" i="1"/>
  <c r="R814" i="1"/>
  <c r="R713" i="1"/>
  <c r="K713" i="1"/>
  <c r="R869" i="1"/>
  <c r="K869" i="1"/>
  <c r="R872" i="1"/>
  <c r="K872" i="1"/>
  <c r="R828" i="1"/>
  <c r="K828" i="1"/>
  <c r="K878" i="1"/>
  <c r="R878" i="1"/>
  <c r="R797" i="1"/>
  <c r="K797" i="1"/>
  <c r="K838" i="1"/>
  <c r="R838" i="1"/>
  <c r="F393" i="1"/>
  <c r="H396" i="1"/>
  <c r="R743" i="1"/>
  <c r="K743" i="1"/>
  <c r="K771" i="1"/>
  <c r="R771" i="1"/>
  <c r="R817" i="1"/>
  <c r="K817" i="1"/>
  <c r="R777" i="1"/>
  <c r="K777" i="1"/>
  <c r="R723" i="1"/>
  <c r="K723" i="1"/>
  <c r="R875" i="1"/>
  <c r="K875" i="1"/>
  <c r="R832" i="1"/>
  <c r="K832" i="1"/>
  <c r="R842" i="1"/>
  <c r="K842" i="1"/>
  <c r="R765" i="1"/>
  <c r="K765" i="1"/>
  <c r="H720" i="1"/>
  <c r="E718" i="1"/>
  <c r="E717" i="1" s="1"/>
  <c r="E716" i="1" s="1"/>
  <c r="H736" i="1"/>
  <c r="E734" i="1"/>
  <c r="E733" i="1" s="1"/>
  <c r="E729" i="1" s="1"/>
  <c r="R786" i="1"/>
  <c r="K786" i="1"/>
  <c r="R790" i="1"/>
  <c r="K790" i="1"/>
  <c r="H454" i="1"/>
  <c r="F451" i="1"/>
  <c r="F426" i="1" s="1"/>
  <c r="F425" i="1" s="1"/>
  <c r="F424" i="1" s="1"/>
  <c r="F423" i="1" s="1"/>
  <c r="R750" i="1"/>
  <c r="K750" i="1"/>
  <c r="R755" i="1"/>
  <c r="K755" i="1"/>
  <c r="R805" i="1"/>
  <c r="K805" i="1"/>
  <c r="R846" i="1"/>
  <c r="K846" i="1"/>
  <c r="R865" i="1"/>
  <c r="K865" i="1"/>
  <c r="R821" i="1"/>
  <c r="K821" i="1"/>
  <c r="R824" i="1"/>
  <c r="K824" i="1"/>
  <c r="R727" i="1"/>
  <c r="K727" i="1"/>
  <c r="R731" i="1"/>
  <c r="K731" i="1"/>
  <c r="R748" i="1"/>
  <c r="K748" i="1"/>
  <c r="R802" i="1"/>
  <c r="K802" i="1"/>
  <c r="R758" i="1"/>
  <c r="K758" i="1"/>
  <c r="R807" i="1"/>
  <c r="K807" i="1"/>
  <c r="R853" i="1"/>
  <c r="K853" i="1"/>
  <c r="D742" i="1"/>
  <c r="H742" i="1" s="1"/>
  <c r="D717" i="1"/>
  <c r="D722" i="1"/>
  <c r="H722" i="1" s="1"/>
  <c r="D730" i="1"/>
  <c r="H730" i="1" s="1"/>
  <c r="D737" i="1"/>
  <c r="H737" i="1" s="1"/>
  <c r="D754" i="1"/>
  <c r="H754" i="1" s="1"/>
  <c r="D852" i="1"/>
  <c r="H852" i="1" s="1"/>
  <c r="D764" i="1"/>
  <c r="H764" i="1" s="1"/>
  <c r="O962" i="1"/>
  <c r="O967" i="1"/>
  <c r="F961" i="1"/>
  <c r="G961" i="1"/>
  <c r="F960" i="1"/>
  <c r="G960" i="1"/>
  <c r="R13" i="1"/>
  <c r="R12" i="1" s="1"/>
  <c r="R11" i="1" s="1"/>
  <c r="L955" i="1"/>
  <c r="I955" i="1"/>
  <c r="J967" i="1"/>
  <c r="L967" i="1"/>
  <c r="D733" i="1"/>
  <c r="E967" i="1"/>
  <c r="D726" i="1"/>
  <c r="H726" i="1" s="1"/>
  <c r="D868" i="1"/>
  <c r="H868" i="1" s="1"/>
  <c r="D757" i="1"/>
  <c r="H757" i="1" s="1"/>
  <c r="K13" i="1"/>
  <c r="K12" i="1" s="1"/>
  <c r="K11" i="1" s="1"/>
  <c r="D781" i="1"/>
  <c r="I959" i="1"/>
  <c r="I965" i="1"/>
  <c r="I961" i="1"/>
  <c r="D705" i="1"/>
  <c r="H705" i="1" s="1"/>
  <c r="I960" i="1"/>
  <c r="M965" i="1"/>
  <c r="G959" i="1"/>
  <c r="E965" i="1"/>
  <c r="D857" i="1"/>
  <c r="H857" i="1" s="1"/>
  <c r="G965" i="1"/>
  <c r="F965" i="1"/>
  <c r="D801" i="1"/>
  <c r="H801" i="1" s="1"/>
  <c r="D789" i="1"/>
  <c r="H789" i="1" s="1"/>
  <c r="D747" i="1"/>
  <c r="H747" i="1" s="1"/>
  <c r="F959" i="1"/>
  <c r="K874" i="1" l="1"/>
  <c r="R874" i="1"/>
  <c r="H733" i="1"/>
  <c r="K733" i="1" s="1"/>
  <c r="H734" i="1"/>
  <c r="H718" i="1"/>
  <c r="K718" i="1" s="1"/>
  <c r="H717" i="1"/>
  <c r="H782" i="1"/>
  <c r="R782" i="1" s="1"/>
  <c r="R754" i="1"/>
  <c r="K754" i="1"/>
  <c r="R454" i="1"/>
  <c r="K454" i="1"/>
  <c r="R402" i="1"/>
  <c r="K402" i="1"/>
  <c r="R785" i="1"/>
  <c r="K785" i="1"/>
  <c r="R852" i="1"/>
  <c r="K852" i="1"/>
  <c r="R705" i="1"/>
  <c r="K705" i="1"/>
  <c r="R737" i="1"/>
  <c r="K737" i="1"/>
  <c r="R801" i="1"/>
  <c r="K801" i="1"/>
  <c r="R730" i="1"/>
  <c r="K730" i="1"/>
  <c r="R396" i="1"/>
  <c r="K396" i="1"/>
  <c r="R757" i="1"/>
  <c r="K757" i="1"/>
  <c r="F392" i="1"/>
  <c r="F391" i="1" s="1"/>
  <c r="F390" i="1" s="1"/>
  <c r="F373" i="1" s="1"/>
  <c r="F372" i="1" s="1"/>
  <c r="F8" i="1" s="1"/>
  <c r="H393" i="1"/>
  <c r="R868" i="1"/>
  <c r="K868" i="1"/>
  <c r="R742" i="1"/>
  <c r="K742" i="1"/>
  <c r="R736" i="1"/>
  <c r="K736" i="1"/>
  <c r="R789" i="1"/>
  <c r="K789" i="1"/>
  <c r="R734" i="1"/>
  <c r="K734" i="1"/>
  <c r="H781" i="1"/>
  <c r="R717" i="1"/>
  <c r="K717" i="1"/>
  <c r="R857" i="1"/>
  <c r="K857" i="1"/>
  <c r="R726" i="1"/>
  <c r="K726" i="1"/>
  <c r="E703" i="1"/>
  <c r="E372" i="1" s="1"/>
  <c r="R764" i="1"/>
  <c r="K764" i="1"/>
  <c r="R747" i="1"/>
  <c r="K747" i="1"/>
  <c r="R722" i="1"/>
  <c r="K722" i="1"/>
  <c r="R720" i="1"/>
  <c r="K720" i="1"/>
  <c r="G229" i="3"/>
  <c r="D753" i="1"/>
  <c r="H753" i="1" s="1"/>
  <c r="D851" i="1"/>
  <c r="H851" i="1" s="1"/>
  <c r="G966" i="1"/>
  <c r="F966" i="1"/>
  <c r="O965" i="1"/>
  <c r="G963" i="1"/>
  <c r="O961" i="1"/>
  <c r="O960" i="1"/>
  <c r="O959" i="1"/>
  <c r="F958" i="1"/>
  <c r="G958" i="1"/>
  <c r="G957" i="1"/>
  <c r="O955" i="1"/>
  <c r="I964" i="1"/>
  <c r="F964" i="1"/>
  <c r="O964" i="1"/>
  <c r="M964" i="1"/>
  <c r="G964" i="1"/>
  <c r="I957" i="1"/>
  <c r="J965" i="1"/>
  <c r="L965" i="1"/>
  <c r="D716" i="1"/>
  <c r="H716" i="1" s="1"/>
  <c r="D729" i="1"/>
  <c r="H729" i="1" s="1"/>
  <c r="D780" i="1"/>
  <c r="H780" i="1" s="1"/>
  <c r="D763" i="1"/>
  <c r="H763" i="1" s="1"/>
  <c r="D704" i="1"/>
  <c r="H704" i="1" s="1"/>
  <c r="D788" i="1"/>
  <c r="H788" i="1" s="1"/>
  <c r="D867" i="1"/>
  <c r="H867" i="1" s="1"/>
  <c r="D800" i="1"/>
  <c r="H800" i="1" s="1"/>
  <c r="L952" i="1"/>
  <c r="I966" i="1"/>
  <c r="I953" i="1"/>
  <c r="M963" i="1"/>
  <c r="I963" i="1"/>
  <c r="M968" i="1"/>
  <c r="I952" i="1"/>
  <c r="I968" i="1"/>
  <c r="M966" i="1"/>
  <c r="F963" i="1"/>
  <c r="D746" i="1"/>
  <c r="H746" i="1" s="1"/>
  <c r="I958" i="1"/>
  <c r="K782" i="1" l="1"/>
  <c r="R733" i="1"/>
  <c r="E963" i="1"/>
  <c r="R718" i="1"/>
  <c r="E8" i="1"/>
  <c r="R788" i="1"/>
  <c r="K788" i="1"/>
  <c r="R781" i="1"/>
  <c r="K781" i="1"/>
  <c r="R704" i="1"/>
  <c r="K704" i="1"/>
  <c r="R393" i="1"/>
  <c r="K393" i="1"/>
  <c r="R800" i="1"/>
  <c r="K800" i="1"/>
  <c r="R867" i="1"/>
  <c r="K867" i="1"/>
  <c r="R851" i="1"/>
  <c r="K851" i="1"/>
  <c r="R746" i="1"/>
  <c r="K746" i="1"/>
  <c r="R763" i="1"/>
  <c r="K763" i="1"/>
  <c r="R780" i="1"/>
  <c r="K780" i="1"/>
  <c r="R753" i="1"/>
  <c r="K753" i="1"/>
  <c r="R716" i="1"/>
  <c r="K716" i="1"/>
  <c r="R729" i="1"/>
  <c r="K729" i="1"/>
  <c r="G228" i="3"/>
  <c r="D752" i="1"/>
  <c r="H752" i="1" s="1"/>
  <c r="D850" i="1"/>
  <c r="H850" i="1" s="1"/>
  <c r="D856" i="1"/>
  <c r="H856" i="1" s="1"/>
  <c r="O968" i="1"/>
  <c r="G968" i="1"/>
  <c r="G956" i="1" s="1"/>
  <c r="F968" i="1"/>
  <c r="O966" i="1"/>
  <c r="O963" i="1"/>
  <c r="O958" i="1"/>
  <c r="O957" i="1"/>
  <c r="O953" i="1"/>
  <c r="E964" i="1"/>
  <c r="F957" i="1"/>
  <c r="L968" i="1"/>
  <c r="J968" i="1"/>
  <c r="L961" i="1"/>
  <c r="I956" i="1"/>
  <c r="L959" i="1"/>
  <c r="D703" i="1"/>
  <c r="H703" i="1" s="1"/>
  <c r="D741" i="1"/>
  <c r="H741" i="1" s="1"/>
  <c r="D762" i="1"/>
  <c r="H762" i="1" s="1"/>
  <c r="E968" i="1"/>
  <c r="R850" i="1" l="1"/>
  <c r="K850" i="1"/>
  <c r="R741" i="1"/>
  <c r="K741" i="1"/>
  <c r="R703" i="1"/>
  <c r="K703" i="1"/>
  <c r="R856" i="1"/>
  <c r="K856" i="1"/>
  <c r="R752" i="1"/>
  <c r="K752" i="1"/>
  <c r="K762" i="1"/>
  <c r="R762" i="1"/>
  <c r="D965" i="1"/>
  <c r="D967" i="1"/>
  <c r="L954" i="1"/>
  <c r="D966" i="1"/>
  <c r="D968" i="1"/>
  <c r="F956" i="1"/>
  <c r="L963" i="1"/>
  <c r="J963" i="1"/>
  <c r="L958" i="1"/>
  <c r="L964" i="1"/>
  <c r="J964" i="1"/>
  <c r="L953" i="1"/>
  <c r="D964" i="1"/>
  <c r="H965" i="1"/>
  <c r="D963" i="1"/>
  <c r="H967" i="1"/>
  <c r="J966" i="1"/>
  <c r="L966" i="1"/>
  <c r="L960" i="1"/>
  <c r="L957" i="1"/>
  <c r="E966" i="1" l="1"/>
  <c r="L956" i="1"/>
  <c r="K967" i="1"/>
  <c r="P967" i="1"/>
  <c r="N967" i="1"/>
  <c r="H963" i="1"/>
  <c r="H968" i="1"/>
  <c r="P965" i="1"/>
  <c r="K965" i="1"/>
  <c r="N965" i="1"/>
  <c r="H964" i="1"/>
  <c r="H966" i="1" l="1"/>
  <c r="N966" i="1" s="1"/>
  <c r="O954" i="1"/>
  <c r="K964" i="1"/>
  <c r="P964" i="1"/>
  <c r="K963" i="1"/>
  <c r="N963" i="1"/>
  <c r="P963" i="1"/>
  <c r="K968" i="1"/>
  <c r="P968" i="1"/>
  <c r="N968" i="1"/>
  <c r="N964" i="1"/>
  <c r="P966" i="1" l="1"/>
  <c r="K966" i="1"/>
  <c r="P924" i="1"/>
  <c r="P923" i="1"/>
  <c r="P922" i="1"/>
  <c r="I954" i="1" l="1"/>
  <c r="P933" i="1"/>
  <c r="O933" i="1"/>
  <c r="P931" i="1"/>
  <c r="O931" i="1"/>
  <c r="P930" i="1"/>
  <c r="O930" i="1"/>
  <c r="P929" i="1"/>
  <c r="O929" i="1"/>
  <c r="P928" i="1"/>
  <c r="O928" i="1"/>
  <c r="P927" i="1"/>
  <c r="O927" i="1"/>
  <c r="M933" i="1"/>
  <c r="L933" i="1"/>
  <c r="M931" i="1"/>
  <c r="L931" i="1"/>
  <c r="M930" i="1"/>
  <c r="L930" i="1"/>
  <c r="M929" i="1"/>
  <c r="L929" i="1"/>
  <c r="M928" i="1"/>
  <c r="L928" i="1"/>
  <c r="M927" i="1"/>
  <c r="L927" i="1"/>
  <c r="J933" i="1"/>
  <c r="I933" i="1"/>
  <c r="J931" i="1"/>
  <c r="I931" i="1"/>
  <c r="J930" i="1"/>
  <c r="I930" i="1"/>
  <c r="J929" i="1"/>
  <c r="I929" i="1"/>
  <c r="J928" i="1"/>
  <c r="I928" i="1"/>
  <c r="J927" i="1"/>
  <c r="I927" i="1"/>
  <c r="G933" i="1"/>
  <c r="F933" i="1"/>
  <c r="E933" i="1"/>
  <c r="G931" i="1"/>
  <c r="F931" i="1"/>
  <c r="E931" i="1"/>
  <c r="G930" i="1"/>
  <c r="F930" i="1"/>
  <c r="E930" i="1"/>
  <c r="G929" i="1"/>
  <c r="F929" i="1"/>
  <c r="E929" i="1"/>
  <c r="G928" i="1"/>
  <c r="F928" i="1"/>
  <c r="E928" i="1"/>
  <c r="G927" i="1"/>
  <c r="F927" i="1"/>
  <c r="E927" i="1"/>
  <c r="D933" i="1"/>
  <c r="D931" i="1"/>
  <c r="D930" i="1"/>
  <c r="D929" i="1"/>
  <c r="D928" i="1"/>
  <c r="D927" i="1"/>
  <c r="P925" i="1"/>
  <c r="P921" i="1" s="1"/>
  <c r="O925" i="1"/>
  <c r="O924" i="1"/>
  <c r="O923" i="1"/>
  <c r="O922" i="1"/>
  <c r="M925" i="1"/>
  <c r="L925" i="1"/>
  <c r="M924" i="1"/>
  <c r="L924" i="1"/>
  <c r="M923" i="1"/>
  <c r="L923" i="1"/>
  <c r="M922" i="1"/>
  <c r="L922" i="1"/>
  <c r="J925" i="1"/>
  <c r="I925" i="1"/>
  <c r="J924" i="1"/>
  <c r="I924" i="1"/>
  <c r="J923" i="1"/>
  <c r="I923" i="1"/>
  <c r="J922" i="1"/>
  <c r="I922" i="1"/>
  <c r="G925" i="1"/>
  <c r="F925" i="1"/>
  <c r="E925" i="1"/>
  <c r="G924" i="1"/>
  <c r="F924" i="1"/>
  <c r="E924" i="1"/>
  <c r="G923" i="1"/>
  <c r="F923" i="1"/>
  <c r="E923" i="1"/>
  <c r="G922" i="1"/>
  <c r="F922" i="1"/>
  <c r="E922" i="1"/>
  <c r="P920" i="1"/>
  <c r="O920" i="1"/>
  <c r="P919" i="1"/>
  <c r="O919" i="1"/>
  <c r="P918" i="1"/>
  <c r="O918" i="1"/>
  <c r="M920" i="1"/>
  <c r="L920" i="1"/>
  <c r="M919" i="1"/>
  <c r="L919" i="1"/>
  <c r="M918" i="1"/>
  <c r="L918" i="1"/>
  <c r="J920" i="1"/>
  <c r="I920" i="1"/>
  <c r="J919" i="1"/>
  <c r="I919" i="1"/>
  <c r="J918" i="1"/>
  <c r="I918" i="1"/>
  <c r="G920" i="1"/>
  <c r="F920" i="1"/>
  <c r="E920" i="1"/>
  <c r="G919" i="1"/>
  <c r="F919" i="1"/>
  <c r="E919" i="1"/>
  <c r="G918" i="1"/>
  <c r="F918" i="1"/>
  <c r="E918" i="1"/>
  <c r="P916" i="1"/>
  <c r="O916" i="1"/>
  <c r="P915" i="1"/>
  <c r="O915" i="1"/>
  <c r="P914" i="1"/>
  <c r="O914" i="1"/>
  <c r="M916" i="1"/>
  <c r="L916" i="1"/>
  <c r="M915" i="1"/>
  <c r="L915" i="1"/>
  <c r="M914" i="1"/>
  <c r="L914" i="1"/>
  <c r="J916" i="1"/>
  <c r="I916" i="1"/>
  <c r="J915" i="1"/>
  <c r="I915" i="1"/>
  <c r="J914" i="1"/>
  <c r="I914" i="1"/>
  <c r="G916" i="1"/>
  <c r="F916" i="1"/>
  <c r="E916" i="1"/>
  <c r="G915" i="1"/>
  <c r="F915" i="1"/>
  <c r="E915" i="1"/>
  <c r="G914" i="1"/>
  <c r="F914" i="1"/>
  <c r="E914" i="1"/>
  <c r="G912" i="1"/>
  <c r="F912" i="1"/>
  <c r="G911" i="1"/>
  <c r="F911" i="1"/>
  <c r="G910" i="1"/>
  <c r="F910" i="1"/>
  <c r="E912" i="1"/>
  <c r="E911" i="1"/>
  <c r="E910" i="1"/>
  <c r="M912" i="1"/>
  <c r="M910" i="1"/>
  <c r="L912" i="1"/>
  <c r="L911" i="1"/>
  <c r="L910" i="1"/>
  <c r="P912" i="1"/>
  <c r="O912" i="1"/>
  <c r="P911" i="1"/>
  <c r="O911" i="1"/>
  <c r="P910" i="1"/>
  <c r="O910" i="1"/>
  <c r="J912" i="1"/>
  <c r="J911" i="1"/>
  <c r="M911" i="1" s="1"/>
  <c r="J910" i="1"/>
  <c r="I912" i="1"/>
  <c r="I911" i="1"/>
  <c r="I910" i="1"/>
  <c r="D910" i="1"/>
  <c r="J913" i="1" l="1"/>
  <c r="P913" i="1"/>
  <c r="O913" i="1"/>
  <c r="I909" i="1"/>
  <c r="M917" i="1"/>
  <c r="J921" i="1"/>
  <c r="M921" i="1"/>
  <c r="L909" i="1"/>
  <c r="E921" i="1"/>
  <c r="O909" i="1"/>
  <c r="F921" i="1"/>
  <c r="G921" i="1"/>
  <c r="M913" i="1"/>
  <c r="L913" i="1"/>
  <c r="J917" i="1"/>
  <c r="L917" i="1"/>
  <c r="I921" i="1"/>
  <c r="L921" i="1"/>
  <c r="P909" i="1"/>
  <c r="J909" i="1"/>
  <c r="M909" i="1"/>
  <c r="I913" i="1"/>
  <c r="O917" i="1"/>
  <c r="O921" i="1"/>
  <c r="P917" i="1"/>
  <c r="I917" i="1"/>
  <c r="C45" i="3" l="1"/>
  <c r="J212" i="3" l="1"/>
  <c r="J211" i="3"/>
  <c r="F210" i="3"/>
  <c r="J210" i="3" s="1"/>
  <c r="F209" i="3"/>
  <c r="J209" i="3" s="1"/>
  <c r="F208" i="3"/>
  <c r="J208" i="3" s="1"/>
  <c r="F207" i="3"/>
  <c r="J207" i="3" s="1"/>
  <c r="F206" i="3"/>
  <c r="J206" i="3" s="1"/>
  <c r="F205" i="3"/>
  <c r="J205" i="3" s="1"/>
  <c r="F204" i="3"/>
  <c r="J204" i="3" s="1"/>
  <c r="F203" i="3"/>
  <c r="J203" i="3" s="1"/>
  <c r="F202" i="3"/>
  <c r="J202" i="3" s="1"/>
  <c r="F201" i="3"/>
  <c r="F200" i="3" s="1"/>
  <c r="F199" i="3" s="1"/>
  <c r="F198" i="3" s="1"/>
  <c r="F197" i="3" s="1"/>
  <c r="F196" i="3" s="1"/>
  <c r="F195" i="3"/>
  <c r="F194" i="3" s="1"/>
  <c r="F193" i="3" s="1"/>
  <c r="F192" i="3" s="1"/>
  <c r="F191" i="3" s="1"/>
  <c r="F190" i="3"/>
  <c r="F185" i="3"/>
  <c r="F180" i="3"/>
  <c r="F175" i="3"/>
  <c r="F170" i="3"/>
  <c r="J170" i="3" s="1"/>
  <c r="F169" i="3"/>
  <c r="J169" i="3" s="1"/>
  <c r="F168" i="3"/>
  <c r="J168" i="3" s="1"/>
  <c r="F167" i="3"/>
  <c r="J167" i="3" s="1"/>
  <c r="F166" i="3"/>
  <c r="J166" i="3" s="1"/>
  <c r="F165" i="3"/>
  <c r="J165" i="3" s="1"/>
  <c r="F164" i="3"/>
  <c r="J164" i="3" s="1"/>
  <c r="F163" i="3"/>
  <c r="J163" i="3" s="1"/>
  <c r="F162" i="3"/>
  <c r="J162" i="3" s="1"/>
  <c r="F161" i="3"/>
  <c r="J161" i="3" s="1"/>
  <c r="F160" i="3"/>
  <c r="J160" i="3" s="1"/>
  <c r="F159" i="3"/>
  <c r="J159" i="3" s="1"/>
  <c r="F158" i="3"/>
  <c r="F150" i="3"/>
  <c r="J150" i="3" s="1"/>
  <c r="F149" i="3"/>
  <c r="J149" i="3" s="1"/>
  <c r="F148" i="3"/>
  <c r="J148" i="3" s="1"/>
  <c r="F147" i="3"/>
  <c r="J147" i="3" s="1"/>
  <c r="F146" i="3"/>
  <c r="J146" i="3" s="1"/>
  <c r="F145" i="3"/>
  <c r="F143" i="3" s="1"/>
  <c r="F142" i="3" s="1"/>
  <c r="F141" i="3" s="1"/>
  <c r="F140" i="3"/>
  <c r="F139" i="3" s="1"/>
  <c r="F138" i="3" s="1"/>
  <c r="F137" i="3" s="1"/>
  <c r="F136" i="3"/>
  <c r="F135" i="3" s="1"/>
  <c r="F134" i="3" s="1"/>
  <c r="F133" i="3" s="1"/>
  <c r="F132" i="3"/>
  <c r="F131" i="3" s="1"/>
  <c r="F130" i="3" s="1"/>
  <c r="F126" i="3"/>
  <c r="F125" i="3" s="1"/>
  <c r="F124" i="3"/>
  <c r="J124" i="3" s="1"/>
  <c r="F123" i="3"/>
  <c r="J123" i="3" s="1"/>
  <c r="F122" i="3"/>
  <c r="J122" i="3" s="1"/>
  <c r="F121" i="3"/>
  <c r="J121" i="3" s="1"/>
  <c r="F120" i="3"/>
  <c r="J120" i="3" s="1"/>
  <c r="F119" i="3"/>
  <c r="F118" i="3" s="1"/>
  <c r="F117" i="3" s="1"/>
  <c r="F116" i="3"/>
  <c r="J116" i="3" s="1"/>
  <c r="F115" i="3"/>
  <c r="J115" i="3" s="1"/>
  <c r="F114" i="3"/>
  <c r="J114" i="3" s="1"/>
  <c r="F113" i="3"/>
  <c r="F111" i="3"/>
  <c r="J111" i="3" s="1"/>
  <c r="F110" i="3"/>
  <c r="J110" i="3" s="1"/>
  <c r="F109" i="3"/>
  <c r="J109" i="3" s="1"/>
  <c r="F108" i="3"/>
  <c r="J108" i="3" s="1"/>
  <c r="F107" i="3"/>
  <c r="J107" i="3" s="1"/>
  <c r="F106" i="3"/>
  <c r="F104" i="3"/>
  <c r="J104" i="3" s="1"/>
  <c r="F103" i="3"/>
  <c r="J103" i="3" s="1"/>
  <c r="F102" i="3"/>
  <c r="J102" i="3" s="1"/>
  <c r="F101" i="3"/>
  <c r="J101" i="3" s="1"/>
  <c r="F100" i="3"/>
  <c r="J100" i="3" s="1"/>
  <c r="F99" i="3"/>
  <c r="J99" i="3" s="1"/>
  <c r="F98" i="3"/>
  <c r="J98" i="3" s="1"/>
  <c r="F97" i="3"/>
  <c r="J97" i="3" s="1"/>
  <c r="F96" i="3"/>
  <c r="F93" i="3"/>
  <c r="F92" i="3" s="1"/>
  <c r="F91" i="3" s="1"/>
  <c r="F90" i="3"/>
  <c r="F89" i="3" s="1"/>
  <c r="F88" i="3"/>
  <c r="F87" i="3" s="1"/>
  <c r="F86" i="3"/>
  <c r="J86" i="3" s="1"/>
  <c r="F85" i="3"/>
  <c r="F84" i="3" s="1"/>
  <c r="F82" i="3"/>
  <c r="F81" i="3" s="1"/>
  <c r="F80" i="3"/>
  <c r="F79" i="3" s="1"/>
  <c r="F78" i="3" s="1"/>
  <c r="F77" i="3"/>
  <c r="J77" i="3" s="1"/>
  <c r="F76" i="3"/>
  <c r="J76" i="3" s="1"/>
  <c r="F75" i="3"/>
  <c r="F74" i="3" s="1"/>
  <c r="F73" i="3"/>
  <c r="J73" i="3" s="1"/>
  <c r="F72" i="3"/>
  <c r="J72" i="3" s="1"/>
  <c r="F71" i="3"/>
  <c r="J71" i="3" s="1"/>
  <c r="F70" i="3"/>
  <c r="F66" i="3"/>
  <c r="F65" i="3" s="1"/>
  <c r="F64" i="3"/>
  <c r="F63" i="3" s="1"/>
  <c r="F62" i="3"/>
  <c r="J62" i="3" s="1"/>
  <c r="F61" i="3"/>
  <c r="F60" i="3" s="1"/>
  <c r="F58" i="3"/>
  <c r="F57" i="3" s="1"/>
  <c r="F56" i="3"/>
  <c r="J56" i="3" s="1"/>
  <c r="F55" i="3"/>
  <c r="J55" i="3" s="1"/>
  <c r="F54" i="3"/>
  <c r="J54" i="3" s="1"/>
  <c r="F53" i="3"/>
  <c r="F52" i="3" s="1"/>
  <c r="F49" i="3"/>
  <c r="J49" i="3" s="1"/>
  <c r="F48" i="3"/>
  <c r="J48" i="3" s="1"/>
  <c r="F47" i="3"/>
  <c r="J47" i="3" s="1"/>
  <c r="F46" i="3"/>
  <c r="F41" i="3"/>
  <c r="F40" i="3" s="1"/>
  <c r="F39" i="3" s="1"/>
  <c r="F38" i="3" s="1"/>
  <c r="F37" i="3" s="1"/>
  <c r="F36" i="3"/>
  <c r="J36" i="3" s="1"/>
  <c r="F35" i="3"/>
  <c r="J35" i="3" s="1"/>
  <c r="F34" i="3"/>
  <c r="J34" i="3" s="1"/>
  <c r="F33" i="3"/>
  <c r="F31" i="3"/>
  <c r="J31" i="3" s="1"/>
  <c r="F30" i="3"/>
  <c r="J30" i="3" s="1"/>
  <c r="F29" i="3"/>
  <c r="J29" i="3" s="1"/>
  <c r="F28" i="3"/>
  <c r="F27" i="3" s="1"/>
  <c r="F24" i="3"/>
  <c r="F23" i="3" s="1"/>
  <c r="F22" i="3" s="1"/>
  <c r="F21" i="3" s="1"/>
  <c r="F19" i="3"/>
  <c r="J19" i="3" s="1"/>
  <c r="F18" i="3"/>
  <c r="F16" i="3"/>
  <c r="C79" i="3"/>
  <c r="C81" i="3"/>
  <c r="F45" i="3" l="1"/>
  <c r="F105" i="3"/>
  <c r="F69" i="3"/>
  <c r="F68" i="3" s="1"/>
  <c r="F59" i="3"/>
  <c r="F83" i="3"/>
  <c r="F157" i="3"/>
  <c r="F156" i="3" s="1"/>
  <c r="F155" i="3" s="1"/>
  <c r="F154" i="3" s="1"/>
  <c r="F153" i="3" s="1"/>
  <c r="F152" i="3" s="1"/>
  <c r="F95" i="3"/>
  <c r="J175" i="3"/>
  <c r="J174" i="3" s="1"/>
  <c r="J173" i="3" s="1"/>
  <c r="J172" i="3" s="1"/>
  <c r="J171" i="3" s="1"/>
  <c r="F174" i="3"/>
  <c r="F173" i="3" s="1"/>
  <c r="F172" i="3" s="1"/>
  <c r="F171" i="3" s="1"/>
  <c r="F44" i="3"/>
  <c r="F43" i="3" s="1"/>
  <c r="J180" i="3"/>
  <c r="J179" i="3" s="1"/>
  <c r="J178" i="3" s="1"/>
  <c r="J177" i="3" s="1"/>
  <c r="J176" i="3" s="1"/>
  <c r="F179" i="3"/>
  <c r="F178" i="3" s="1"/>
  <c r="F177" i="3" s="1"/>
  <c r="F176" i="3" s="1"/>
  <c r="F129" i="3"/>
  <c r="J185" i="3"/>
  <c r="J184" i="3" s="1"/>
  <c r="J183" i="3" s="1"/>
  <c r="J182" i="3" s="1"/>
  <c r="J181" i="3" s="1"/>
  <c r="F184" i="3"/>
  <c r="F183" i="3" s="1"/>
  <c r="F182" i="3" s="1"/>
  <c r="F181" i="3" s="1"/>
  <c r="F112" i="3"/>
  <c r="J190" i="3"/>
  <c r="J189" i="3" s="1"/>
  <c r="J188" i="3" s="1"/>
  <c r="J187" i="3" s="1"/>
  <c r="J186" i="3" s="1"/>
  <c r="F189" i="3"/>
  <c r="F188" i="3" s="1"/>
  <c r="F187" i="3" s="1"/>
  <c r="F186" i="3" s="1"/>
  <c r="F32" i="3"/>
  <c r="F26" i="3" s="1"/>
  <c r="F25" i="3" s="1"/>
  <c r="F20" i="3" s="1"/>
  <c r="J195" i="3"/>
  <c r="J194" i="3" s="1"/>
  <c r="J193" i="3" s="1"/>
  <c r="J192" i="3" s="1"/>
  <c r="J191" i="3" s="1"/>
  <c r="J158" i="3"/>
  <c r="J157" i="3" s="1"/>
  <c r="J156" i="3" s="1"/>
  <c r="J155" i="3" s="1"/>
  <c r="J154" i="3" s="1"/>
  <c r="J153" i="3" s="1"/>
  <c r="J152" i="3" s="1"/>
  <c r="J145" i="3"/>
  <c r="J140" i="3"/>
  <c r="J139" i="3" s="1"/>
  <c r="J138" i="3" s="1"/>
  <c r="J137" i="3" s="1"/>
  <c r="J136" i="3"/>
  <c r="J135" i="3" s="1"/>
  <c r="J134" i="3" s="1"/>
  <c r="J133" i="3" s="1"/>
  <c r="D237" i="3"/>
  <c r="J132" i="3"/>
  <c r="J131" i="3" s="1"/>
  <c r="J130" i="3" s="1"/>
  <c r="J126" i="3"/>
  <c r="J125" i="3" s="1"/>
  <c r="J119" i="3"/>
  <c r="J118" i="3" s="1"/>
  <c r="J117" i="3" s="1"/>
  <c r="J113" i="3"/>
  <c r="J112" i="3" s="1"/>
  <c r="J106" i="3"/>
  <c r="J105" i="3" s="1"/>
  <c r="J96" i="3"/>
  <c r="J95" i="3" s="1"/>
  <c r="J94" i="3" s="1"/>
  <c r="J93" i="3"/>
  <c r="J92" i="3" s="1"/>
  <c r="J91" i="3" s="1"/>
  <c r="J90" i="3"/>
  <c r="J89" i="3" s="1"/>
  <c r="J88" i="3"/>
  <c r="J87" i="3" s="1"/>
  <c r="J85" i="3"/>
  <c r="J84" i="3" s="1"/>
  <c r="J82" i="3"/>
  <c r="J81" i="3" s="1"/>
  <c r="J75" i="3"/>
  <c r="J74" i="3" s="1"/>
  <c r="J70" i="3"/>
  <c r="J69" i="3" s="1"/>
  <c r="J68" i="3" s="1"/>
  <c r="J66" i="3"/>
  <c r="J65" i="3" s="1"/>
  <c r="J64" i="3"/>
  <c r="J63" i="3" s="1"/>
  <c r="J61" i="3"/>
  <c r="J60" i="3" s="1"/>
  <c r="J59" i="3" s="1"/>
  <c r="J58" i="3"/>
  <c r="J57" i="3" s="1"/>
  <c r="J53" i="3"/>
  <c r="J52" i="3" s="1"/>
  <c r="J41" i="3"/>
  <c r="J40" i="3" s="1"/>
  <c r="J39" i="3" s="1"/>
  <c r="J38" i="3" s="1"/>
  <c r="J37" i="3" s="1"/>
  <c r="J33" i="3"/>
  <c r="J32" i="3" s="1"/>
  <c r="J28" i="3"/>
  <c r="J27" i="3" s="1"/>
  <c r="J26" i="3" s="1"/>
  <c r="J25" i="3" s="1"/>
  <c r="J24" i="3"/>
  <c r="J23" i="3" s="1"/>
  <c r="J22" i="3" s="1"/>
  <c r="J21" i="3" s="1"/>
  <c r="J201" i="3"/>
  <c r="J200" i="3" s="1"/>
  <c r="J199" i="3" s="1"/>
  <c r="J198" i="3" s="1"/>
  <c r="J197" i="3" s="1"/>
  <c r="J196" i="3" s="1"/>
  <c r="C78" i="3"/>
  <c r="J46" i="3"/>
  <c r="J45" i="3" s="1"/>
  <c r="J80" i="3"/>
  <c r="J79" i="3" s="1"/>
  <c r="J78" i="3" s="1"/>
  <c r="J20" i="3" l="1"/>
  <c r="F94" i="3"/>
  <c r="F67" i="3" s="1"/>
  <c r="F42" i="3" s="1"/>
  <c r="J151" i="3"/>
  <c r="F151" i="3"/>
  <c r="J44" i="3"/>
  <c r="J43" i="3" s="1"/>
  <c r="J83" i="3"/>
  <c r="J67" i="3" s="1"/>
  <c r="M934" i="1"/>
  <c r="L934" i="1"/>
  <c r="J934" i="1"/>
  <c r="I934" i="1"/>
  <c r="G934" i="1"/>
  <c r="F934" i="1"/>
  <c r="E934" i="1"/>
  <c r="P934" i="1"/>
  <c r="O934" i="1"/>
  <c r="P932" i="1"/>
  <c r="P926" i="1" s="1"/>
  <c r="L932" i="1"/>
  <c r="L926" i="1" s="1"/>
  <c r="J932" i="1"/>
  <c r="J926" i="1" s="1"/>
  <c r="I932" i="1"/>
  <c r="I926" i="1" s="1"/>
  <c r="F932" i="1"/>
  <c r="F926" i="1" s="1"/>
  <c r="E932" i="1"/>
  <c r="E926" i="1" s="1"/>
  <c r="E961" i="1" s="1"/>
  <c r="D571" i="1"/>
  <c r="H571" i="1" s="1"/>
  <c r="D557" i="1"/>
  <c r="H557" i="1" s="1"/>
  <c r="D669" i="1"/>
  <c r="H669" i="1" s="1"/>
  <c r="D654" i="1"/>
  <c r="H654" i="1" s="1"/>
  <c r="D683" i="1"/>
  <c r="H683" i="1" s="1"/>
  <c r="J42" i="3" l="1"/>
  <c r="R654" i="1"/>
  <c r="K654" i="1"/>
  <c r="R557" i="1"/>
  <c r="K557" i="1"/>
  <c r="R683" i="1"/>
  <c r="K683" i="1"/>
  <c r="R669" i="1"/>
  <c r="K669" i="1"/>
  <c r="R571" i="1"/>
  <c r="K571" i="1"/>
  <c r="D229" i="3"/>
  <c r="D932" i="1"/>
  <c r="D926" i="1" s="1"/>
  <c r="D579" i="1"/>
  <c r="H579" i="1" s="1"/>
  <c r="G932" i="1"/>
  <c r="G926" i="1" s="1"/>
  <c r="M932" i="1"/>
  <c r="M926" i="1" s="1"/>
  <c r="O932" i="1"/>
  <c r="O926" i="1" s="1"/>
  <c r="R579" i="1" l="1"/>
  <c r="K579" i="1"/>
  <c r="D228" i="3"/>
  <c r="C87" i="3"/>
  <c r="C271" i="3"/>
  <c r="C157" i="3"/>
  <c r="G274" i="3" l="1"/>
  <c r="G273" i="3"/>
  <c r="E274" i="3" l="1"/>
  <c r="D274" i="3"/>
  <c r="E273" i="3"/>
  <c r="D273" i="3"/>
  <c r="E271" i="3"/>
  <c r="D271" i="3"/>
  <c r="G281" i="3"/>
  <c r="G279" i="3"/>
  <c r="E279" i="3"/>
  <c r="D279" i="3"/>
  <c r="C279" i="3"/>
  <c r="E281" i="3"/>
  <c r="D281" i="3"/>
  <c r="G266" i="3"/>
  <c r="G265" i="3"/>
  <c r="C281" i="3"/>
  <c r="C277" i="3"/>
  <c r="F277" i="3" s="1"/>
  <c r="C276" i="3"/>
  <c r="G325" i="3"/>
  <c r="H325" i="3" s="1"/>
  <c r="D325" i="3"/>
  <c r="E325" i="3" s="1"/>
  <c r="E324" i="3" s="1"/>
  <c r="C325" i="3"/>
  <c r="C324" i="3" s="1"/>
  <c r="F324" i="3"/>
  <c r="G323" i="3"/>
  <c r="H323" i="3" s="1"/>
  <c r="I323" i="3" s="1"/>
  <c r="E323" i="3"/>
  <c r="G322" i="3"/>
  <c r="H322" i="3" s="1"/>
  <c r="I322" i="3" s="1"/>
  <c r="D322" i="3"/>
  <c r="E322" i="3" s="1"/>
  <c r="C322" i="3"/>
  <c r="G321" i="3"/>
  <c r="H321" i="3" s="1"/>
  <c r="I321" i="3" s="1"/>
  <c r="D321" i="3"/>
  <c r="E321" i="3" s="1"/>
  <c r="C321" i="3"/>
  <c r="G320" i="3"/>
  <c r="H320" i="3" s="1"/>
  <c r="I320" i="3" s="1"/>
  <c r="D320" i="3"/>
  <c r="C320" i="3"/>
  <c r="G319" i="3"/>
  <c r="H319" i="3" s="1"/>
  <c r="I319" i="3" s="1"/>
  <c r="D319" i="3"/>
  <c r="E319" i="3" s="1"/>
  <c r="G318" i="3"/>
  <c r="E318" i="3"/>
  <c r="D318" i="3"/>
  <c r="C318" i="3"/>
  <c r="F317" i="3"/>
  <c r="F316" i="3" s="1"/>
  <c r="G315" i="3"/>
  <c r="H315" i="3" s="1"/>
  <c r="I315" i="3" s="1"/>
  <c r="D315" i="3"/>
  <c r="E315" i="3" s="1"/>
  <c r="C315" i="3"/>
  <c r="G314" i="3"/>
  <c r="H314" i="3" s="1"/>
  <c r="I314" i="3" s="1"/>
  <c r="D314" i="3"/>
  <c r="C314" i="3"/>
  <c r="G313" i="3"/>
  <c r="H313" i="3" s="1"/>
  <c r="I313" i="3" s="1"/>
  <c r="D313" i="3"/>
  <c r="C313" i="3"/>
  <c r="G312" i="3"/>
  <c r="H312" i="3" s="1"/>
  <c r="I312" i="3" s="1"/>
  <c r="D312" i="3"/>
  <c r="C312" i="3"/>
  <c r="E312" i="3" s="1"/>
  <c r="G311" i="3"/>
  <c r="H311" i="3" s="1"/>
  <c r="I311" i="3" s="1"/>
  <c r="D311" i="3"/>
  <c r="C311" i="3"/>
  <c r="G310" i="3"/>
  <c r="D310" i="3"/>
  <c r="C310" i="3"/>
  <c r="E310" i="3" s="1"/>
  <c r="G309" i="3"/>
  <c r="H309" i="3" s="1"/>
  <c r="D309" i="3"/>
  <c r="E309" i="3" s="1"/>
  <c r="C309" i="3"/>
  <c r="F308" i="3"/>
  <c r="D307" i="3"/>
  <c r="C307" i="3"/>
  <c r="E307" i="3" s="1"/>
  <c r="F306" i="3"/>
  <c r="G306" i="3" s="1"/>
  <c r="D306" i="3"/>
  <c r="C306" i="3"/>
  <c r="C274" i="3"/>
  <c r="C273" i="3"/>
  <c r="C265" i="3"/>
  <c r="E276" i="3"/>
  <c r="E275" i="3" s="1"/>
  <c r="D275" i="3"/>
  <c r="E269" i="3"/>
  <c r="D269" i="3"/>
  <c r="E266" i="3"/>
  <c r="D266" i="3"/>
  <c r="I244" i="3"/>
  <c r="H244" i="3"/>
  <c r="G244" i="3"/>
  <c r="I243" i="3"/>
  <c r="H243" i="3"/>
  <c r="G243" i="3"/>
  <c r="I242" i="3"/>
  <c r="H242" i="3"/>
  <c r="G242" i="3"/>
  <c r="I241" i="3"/>
  <c r="H241" i="3"/>
  <c r="G241" i="3"/>
  <c r="I240" i="3"/>
  <c r="H240" i="3"/>
  <c r="G240" i="3"/>
  <c r="I239" i="3"/>
  <c r="H239" i="3"/>
  <c r="G239" i="3"/>
  <c r="I248" i="3"/>
  <c r="H248" i="3"/>
  <c r="G248" i="3"/>
  <c r="E248" i="3"/>
  <c r="D248" i="3"/>
  <c r="C248" i="3"/>
  <c r="C244" i="3"/>
  <c r="F244" i="3" s="1"/>
  <c r="C243" i="3"/>
  <c r="F243" i="3" s="1"/>
  <c r="C242" i="3"/>
  <c r="F242" i="3" s="1"/>
  <c r="C241" i="3"/>
  <c r="F241" i="3" s="1"/>
  <c r="C240" i="3"/>
  <c r="F240" i="3" s="1"/>
  <c r="C239" i="3"/>
  <c r="C17" i="3"/>
  <c r="C23" i="3"/>
  <c r="C27" i="3"/>
  <c r="E239" i="3"/>
  <c r="E238" i="3" s="1"/>
  <c r="E235" i="3"/>
  <c r="D235" i="3"/>
  <c r="E234" i="3"/>
  <c r="D234" i="3"/>
  <c r="D233" i="3"/>
  <c r="G238" i="3" l="1"/>
  <c r="H238" i="3"/>
  <c r="I238" i="3"/>
  <c r="J240" i="3"/>
  <c r="C275" i="3"/>
  <c r="F271" i="3"/>
  <c r="H271" i="3" s="1"/>
  <c r="D305" i="3"/>
  <c r="G324" i="3"/>
  <c r="C305" i="3"/>
  <c r="C15" i="3"/>
  <c r="C230" i="3" s="1"/>
  <c r="C268" i="3"/>
  <c r="C22" i="3"/>
  <c r="G264" i="3"/>
  <c r="J244" i="3"/>
  <c r="G308" i="3"/>
  <c r="I277" i="3"/>
  <c r="H277" i="3"/>
  <c r="J241" i="3"/>
  <c r="J242" i="3"/>
  <c r="F239" i="3"/>
  <c r="J243" i="3"/>
  <c r="F273" i="3"/>
  <c r="H273" i="3" s="1"/>
  <c r="D265" i="3"/>
  <c r="D264" i="3" s="1"/>
  <c r="H310" i="3"/>
  <c r="I310" i="3" s="1"/>
  <c r="F248" i="3"/>
  <c r="J248" i="3" s="1"/>
  <c r="G317" i="3"/>
  <c r="G316" i="3" s="1"/>
  <c r="H318" i="3"/>
  <c r="I318" i="3" s="1"/>
  <c r="I317" i="3" s="1"/>
  <c r="I316" i="3" s="1"/>
  <c r="C266" i="3"/>
  <c r="F266" i="3" s="1"/>
  <c r="H266" i="3" s="1"/>
  <c r="E308" i="3"/>
  <c r="C317" i="3"/>
  <c r="C316" i="3" s="1"/>
  <c r="D317" i="3"/>
  <c r="D316" i="3" s="1"/>
  <c r="F274" i="3"/>
  <c r="H274" i="3" s="1"/>
  <c r="F279" i="3"/>
  <c r="H279" i="3" s="1"/>
  <c r="H306" i="3"/>
  <c r="E305" i="3"/>
  <c r="F307" i="3"/>
  <c r="G307" i="3" s="1"/>
  <c r="H307" i="3" s="1"/>
  <c r="I307" i="3" s="1"/>
  <c r="I325" i="3"/>
  <c r="I324" i="3" s="1"/>
  <c r="H324" i="3"/>
  <c r="D324" i="3"/>
  <c r="C308" i="3"/>
  <c r="I309" i="3"/>
  <c r="E320" i="3"/>
  <c r="E317" i="3" s="1"/>
  <c r="E316" i="3" s="1"/>
  <c r="D308" i="3"/>
  <c r="F276" i="3"/>
  <c r="F281" i="3"/>
  <c r="H281" i="3" s="1"/>
  <c r="C238" i="3"/>
  <c r="C234" i="3"/>
  <c r="J239" i="3" l="1"/>
  <c r="J238" i="3" s="1"/>
  <c r="F238" i="3"/>
  <c r="I271" i="3"/>
  <c r="C21" i="3"/>
  <c r="C14" i="3"/>
  <c r="I273" i="3"/>
  <c r="H308" i="3"/>
  <c r="C304" i="3"/>
  <c r="C303" i="3" s="1"/>
  <c r="I308" i="3"/>
  <c r="I274" i="3"/>
  <c r="C264" i="3"/>
  <c r="F234" i="3"/>
  <c r="H317" i="3"/>
  <c r="H316" i="3" s="1"/>
  <c r="I266" i="3"/>
  <c r="D304" i="3"/>
  <c r="D303" i="3" s="1"/>
  <c r="F305" i="3"/>
  <c r="F304" i="3" s="1"/>
  <c r="F303" i="3" s="1"/>
  <c r="I279" i="3"/>
  <c r="E304" i="3"/>
  <c r="E303" i="3" s="1"/>
  <c r="G305" i="3"/>
  <c r="G304" i="3" s="1"/>
  <c r="G303" i="3" s="1"/>
  <c r="H305" i="3"/>
  <c r="I306" i="3"/>
  <c r="I305" i="3" s="1"/>
  <c r="F275" i="3"/>
  <c r="I304" i="3" l="1"/>
  <c r="I303" i="3" s="1"/>
  <c r="C13" i="3"/>
  <c r="H304" i="3"/>
  <c r="H303" i="3" s="1"/>
  <c r="C12" i="3" l="1"/>
  <c r="I250" i="3"/>
  <c r="I249" i="3"/>
  <c r="H249" i="3"/>
  <c r="I247" i="3"/>
  <c r="H247" i="3"/>
  <c r="G247" i="3"/>
  <c r="E247" i="3"/>
  <c r="D247" i="3"/>
  <c r="E232" i="3"/>
  <c r="D232" i="3"/>
  <c r="E230" i="3"/>
  <c r="D230" i="3"/>
  <c r="I235" i="3"/>
  <c r="H235" i="3"/>
  <c r="I234" i="3"/>
  <c r="H234" i="3"/>
  <c r="G230" i="3"/>
  <c r="J18" i="3"/>
  <c r="J16" i="3"/>
  <c r="X16" i="3" l="1"/>
  <c r="C11" i="3"/>
  <c r="F230" i="3"/>
  <c r="G250" i="3"/>
  <c r="G282" i="3"/>
  <c r="I230" i="3"/>
  <c r="G276" i="3"/>
  <c r="D282" i="3"/>
  <c r="D250" i="3"/>
  <c r="E282" i="3"/>
  <c r="E250" i="3"/>
  <c r="H233" i="3"/>
  <c r="H232" i="3" s="1"/>
  <c r="H231" i="3" s="1"/>
  <c r="E280" i="3"/>
  <c r="E249" i="3"/>
  <c r="H282" i="3"/>
  <c r="H250" i="3"/>
  <c r="I233" i="3"/>
  <c r="I232" i="3" s="1"/>
  <c r="J234" i="3"/>
  <c r="G249" i="3"/>
  <c r="G280" i="3"/>
  <c r="G234" i="3"/>
  <c r="G268" i="3"/>
  <c r="D249" i="3"/>
  <c r="D280" i="3"/>
  <c r="H230" i="3"/>
  <c r="G235" i="3"/>
  <c r="G269" i="3"/>
  <c r="H246" i="3"/>
  <c r="I246" i="3"/>
  <c r="I245" i="3" s="1"/>
  <c r="I227" i="3" s="1"/>
  <c r="D246" i="3"/>
  <c r="G246" i="3"/>
  <c r="E246" i="3"/>
  <c r="H270" i="3"/>
  <c r="G272" i="3"/>
  <c r="J230" i="3" l="1"/>
  <c r="E270" i="3"/>
  <c r="D270" i="3"/>
  <c r="G233" i="3"/>
  <c r="G232" i="3" s="1"/>
  <c r="G231" i="3" s="1"/>
  <c r="E278" i="3"/>
  <c r="H245" i="3"/>
  <c r="H227" i="3" s="1"/>
  <c r="D268" i="3"/>
  <c r="D236" i="3"/>
  <c r="D272" i="3"/>
  <c r="D278" i="3"/>
  <c r="E245" i="3"/>
  <c r="G275" i="3"/>
  <c r="H276" i="3"/>
  <c r="I276" i="3"/>
  <c r="G278" i="3"/>
  <c r="E268" i="3"/>
  <c r="G245" i="3"/>
  <c r="G227" i="3" s="1"/>
  <c r="E236" i="3"/>
  <c r="E272" i="3"/>
  <c r="I231" i="3"/>
  <c r="D245" i="3"/>
  <c r="D227" i="3" s="1"/>
  <c r="H236" i="3"/>
  <c r="D231" i="3"/>
  <c r="D267" i="3" l="1"/>
  <c r="D263" i="3" s="1"/>
  <c r="D262" i="3" s="1"/>
  <c r="E267" i="3"/>
  <c r="H275" i="3"/>
  <c r="I275" i="3"/>
  <c r="F268" i="3"/>
  <c r="G267" i="3"/>
  <c r="D225" i="3"/>
  <c r="D224" i="3" s="1"/>
  <c r="H268" i="3" l="1"/>
  <c r="I268" i="3"/>
  <c r="G236" i="3"/>
  <c r="I236" i="3"/>
  <c r="G263" i="3"/>
  <c r="H225" i="3"/>
  <c r="G262" i="3" l="1"/>
  <c r="G259" i="3"/>
  <c r="G258" i="3" s="1"/>
  <c r="H224" i="3"/>
  <c r="G225" i="3" l="1"/>
  <c r="G224" i="3" s="1"/>
  <c r="I225" i="3" l="1"/>
  <c r="I224" i="3" l="1"/>
  <c r="Q934" i="1"/>
  <c r="N934" i="1"/>
  <c r="Q933" i="1"/>
  <c r="N933" i="1"/>
  <c r="H961" i="1"/>
  <c r="J961" i="1" s="1"/>
  <c r="D578" i="1"/>
  <c r="H578" i="1" s="1"/>
  <c r="K578" i="1" l="1"/>
  <c r="R578" i="1"/>
  <c r="N961" i="1"/>
  <c r="K961" i="1"/>
  <c r="P961" i="1"/>
  <c r="M961" i="1"/>
  <c r="D682" i="1"/>
  <c r="H682" i="1" s="1"/>
  <c r="E962" i="1"/>
  <c r="R682" i="1" l="1"/>
  <c r="K682" i="1"/>
  <c r="D934" i="1"/>
  <c r="H934" i="1" s="1"/>
  <c r="K934" i="1" s="1"/>
  <c r="S933" i="1"/>
  <c r="G891" i="1"/>
  <c r="G952" i="1" s="1"/>
  <c r="H933" i="1"/>
  <c r="K933" i="1" s="1"/>
  <c r="S934" i="1"/>
  <c r="H962" i="1"/>
  <c r="J962" i="1" s="1"/>
  <c r="P962" i="1" l="1"/>
  <c r="K962" i="1"/>
  <c r="N962" i="1"/>
  <c r="L908" i="1"/>
  <c r="P908" i="1"/>
  <c r="F908" i="1"/>
  <c r="I908" i="1"/>
  <c r="J908" i="1"/>
  <c r="R933" i="1"/>
  <c r="O908" i="1"/>
  <c r="M962" i="1"/>
  <c r="R934" i="1"/>
  <c r="G908" i="1"/>
  <c r="G886" i="1" l="1"/>
  <c r="M908" i="1" l="1"/>
  <c r="S908" i="1"/>
  <c r="E908" i="1"/>
  <c r="C15" i="4"/>
  <c r="C14" i="4" s="1"/>
  <c r="D15" i="4"/>
  <c r="D14" i="4" s="1"/>
  <c r="E15" i="4"/>
  <c r="E14" i="4" s="1"/>
  <c r="F15" i="4"/>
  <c r="F14" i="4" s="1"/>
  <c r="G15" i="4"/>
  <c r="G14" i="4" s="1"/>
  <c r="H15" i="4"/>
  <c r="H14" i="4" s="1"/>
  <c r="I15" i="4"/>
  <c r="I14" i="4" s="1"/>
  <c r="J15" i="4"/>
  <c r="J14" i="4" s="1"/>
  <c r="K15" i="4"/>
  <c r="K14" i="4" s="1"/>
  <c r="L15" i="4"/>
  <c r="L14" i="4" s="1"/>
  <c r="M15" i="4"/>
  <c r="M14" i="4" s="1"/>
  <c r="N15" i="4"/>
  <c r="N14" i="4" s="1"/>
  <c r="Q15" i="4"/>
  <c r="Q14" i="4" s="1"/>
  <c r="R15" i="4"/>
  <c r="R14" i="4" s="1"/>
  <c r="S15" i="4"/>
  <c r="S14" i="4" s="1"/>
  <c r="T15" i="4"/>
  <c r="T14" i="4" s="1"/>
  <c r="U15" i="4"/>
  <c r="U14" i="4" s="1"/>
  <c r="V15" i="4"/>
  <c r="V14" i="4" s="1"/>
  <c r="W15" i="4"/>
  <c r="W14" i="4" s="1"/>
  <c r="X15" i="4"/>
  <c r="X14" i="4" s="1"/>
  <c r="Y15" i="4"/>
  <c r="Y14" i="4" s="1"/>
  <c r="Z15" i="4"/>
  <c r="Z14" i="4" s="1"/>
  <c r="AA15" i="4"/>
  <c r="AA14" i="4" s="1"/>
  <c r="AB15" i="4"/>
  <c r="AB14" i="4" s="1"/>
  <c r="O16" i="4"/>
  <c r="AC16" i="4"/>
  <c r="AC540" i="4"/>
  <c r="AC534" i="4"/>
  <c r="AC528" i="4"/>
  <c r="AC522" i="4"/>
  <c r="AC516" i="4"/>
  <c r="AC511" i="4"/>
  <c r="AC508" i="4"/>
  <c r="AC504" i="4"/>
  <c r="AC501" i="4"/>
  <c r="AC497" i="4"/>
  <c r="AC494" i="4"/>
  <c r="AC488" i="4"/>
  <c r="AC482" i="4"/>
  <c r="AC476" i="4"/>
  <c r="AC471" i="4"/>
  <c r="AC466" i="4"/>
  <c r="AC456" i="4"/>
  <c r="AC455" i="4"/>
  <c r="AC454" i="4"/>
  <c r="AC453" i="4"/>
  <c r="AC452" i="4"/>
  <c r="AC451" i="4"/>
  <c r="AC446" i="4"/>
  <c r="AC440" i="4"/>
  <c r="AC434" i="4"/>
  <c r="AC430" i="4"/>
  <c r="AC426" i="4"/>
  <c r="AC422" i="4"/>
  <c r="AC421" i="4"/>
  <c r="AC417" i="4"/>
  <c r="AC410" i="4"/>
  <c r="AC405" i="4"/>
  <c r="AC404" i="4"/>
  <c r="AC401" i="4"/>
  <c r="AC400" i="4"/>
  <c r="AC399" i="4"/>
  <c r="AC398" i="4"/>
  <c r="AC397" i="4"/>
  <c r="AC396" i="4"/>
  <c r="AC395" i="4"/>
  <c r="AC391" i="4"/>
  <c r="AC387" i="4"/>
  <c r="AC383" i="4"/>
  <c r="AC378" i="4"/>
  <c r="AC377" i="4"/>
  <c r="AC376" i="4"/>
  <c r="AC375" i="4"/>
  <c r="AC374" i="4"/>
  <c r="AC373" i="4"/>
  <c r="AC372" i="4"/>
  <c r="AC370" i="4"/>
  <c r="AC369" i="4"/>
  <c r="AC368" i="4"/>
  <c r="AC367" i="4"/>
  <c r="AC366" i="4"/>
  <c r="AC365" i="4"/>
  <c r="AC363" i="4"/>
  <c r="AC362" i="4"/>
  <c r="AC361" i="4"/>
  <c r="AC360" i="4"/>
  <c r="AC359" i="4"/>
  <c r="AC357" i="4"/>
  <c r="AC356" i="4"/>
  <c r="AC355" i="4"/>
  <c r="AC354" i="4"/>
  <c r="AC353" i="4"/>
  <c r="AC352" i="4"/>
  <c r="AC349" i="4"/>
  <c r="AC348" i="4"/>
  <c r="AC347" i="4"/>
  <c r="AC346" i="4"/>
  <c r="AC344" i="4"/>
  <c r="AC343" i="4"/>
  <c r="AC342" i="4"/>
  <c r="AC341" i="4"/>
  <c r="AC340" i="4"/>
  <c r="AC339" i="4"/>
  <c r="AC337" i="4"/>
  <c r="AC336" i="4"/>
  <c r="AC335" i="4"/>
  <c r="AC334" i="4"/>
  <c r="AC333" i="4"/>
  <c r="AC332" i="4"/>
  <c r="AC331" i="4"/>
  <c r="AC330" i="4"/>
  <c r="AC329" i="4"/>
  <c r="AC326" i="4"/>
  <c r="AC325" i="4"/>
  <c r="AC324" i="4"/>
  <c r="AC322" i="4"/>
  <c r="AC321" i="4"/>
  <c r="AC318" i="4"/>
  <c r="AC317" i="4"/>
  <c r="AC315" i="4"/>
  <c r="AC314" i="4"/>
  <c r="AC313" i="4"/>
  <c r="AC312" i="4"/>
  <c r="AC311" i="4"/>
  <c r="AC310" i="4"/>
  <c r="AC309" i="4"/>
  <c r="AC308" i="4"/>
  <c r="AC306" i="4"/>
  <c r="AC305" i="4"/>
  <c r="AC304" i="4"/>
  <c r="AC303" i="4"/>
  <c r="AC301" i="4"/>
  <c r="AC300" i="4"/>
  <c r="AC298" i="4"/>
  <c r="AC297" i="4"/>
  <c r="AC296" i="4"/>
  <c r="AC295" i="4"/>
  <c r="AC293" i="4"/>
  <c r="AC292" i="4"/>
  <c r="AC291" i="4"/>
  <c r="AC290" i="4"/>
  <c r="AC289" i="4"/>
  <c r="AC287" i="4"/>
  <c r="AC286" i="4"/>
  <c r="AC283" i="4"/>
  <c r="AC282" i="4"/>
  <c r="AC281" i="4"/>
  <c r="AC280" i="4"/>
  <c r="AC279" i="4"/>
  <c r="AC278" i="4"/>
  <c r="AC277" i="4"/>
  <c r="AC275" i="4"/>
  <c r="AC274" i="4"/>
  <c r="AC271" i="4"/>
  <c r="AC270" i="4"/>
  <c r="AC269" i="4"/>
  <c r="AC268" i="4"/>
  <c r="AC267" i="4"/>
  <c r="AC266" i="4"/>
  <c r="AC265" i="4"/>
  <c r="AC263" i="4"/>
  <c r="AC262" i="4"/>
  <c r="AC261" i="4"/>
  <c r="AC260" i="4"/>
  <c r="AC258" i="4"/>
  <c r="AC257" i="4"/>
  <c r="AC256" i="4"/>
  <c r="AC255" i="4"/>
  <c r="AC254" i="4"/>
  <c r="AC253" i="4"/>
  <c r="AC252" i="4"/>
  <c r="AC251" i="4"/>
  <c r="AC249" i="4"/>
  <c r="AC248" i="4"/>
  <c r="AC247" i="4"/>
  <c r="AC246" i="4"/>
  <c r="AC245" i="4"/>
  <c r="AC244" i="4"/>
  <c r="AC242" i="4"/>
  <c r="AC241" i="4"/>
  <c r="AC239" i="4"/>
  <c r="AC238" i="4"/>
  <c r="AC237" i="4"/>
  <c r="AC236" i="4"/>
  <c r="AC235" i="4"/>
  <c r="AC234" i="4"/>
  <c r="AC233" i="4"/>
  <c r="AC232" i="4"/>
  <c r="AC231" i="4"/>
  <c r="AC229" i="4"/>
  <c r="AC228" i="4"/>
  <c r="AC227" i="4"/>
  <c r="AC226" i="4"/>
  <c r="AC225" i="4"/>
  <c r="AC224" i="4"/>
  <c r="AC222" i="4"/>
  <c r="AC221" i="4"/>
  <c r="AC220" i="4"/>
  <c r="AC219" i="4"/>
  <c r="AC217" i="4"/>
  <c r="AC216" i="4"/>
  <c r="AC215" i="4"/>
  <c r="AC214" i="4"/>
  <c r="AC213" i="4"/>
  <c r="AC212" i="4"/>
  <c r="AC209" i="4"/>
  <c r="AC208" i="4"/>
  <c r="AC207" i="4"/>
  <c r="AC206" i="4"/>
  <c r="AC204" i="4"/>
  <c r="AC203" i="4"/>
  <c r="AC202" i="4"/>
  <c r="AC201" i="4"/>
  <c r="AC199" i="4"/>
  <c r="AC198" i="4"/>
  <c r="AC197" i="4"/>
  <c r="AC196" i="4"/>
  <c r="AC195" i="4"/>
  <c r="AC194" i="4"/>
  <c r="AC193" i="4"/>
  <c r="AC191" i="4"/>
  <c r="AC190" i="4"/>
  <c r="AC189" i="4"/>
  <c r="AC188" i="4"/>
  <c r="AC187" i="4"/>
  <c r="AC185" i="4"/>
  <c r="AC184" i="4"/>
  <c r="AC183" i="4"/>
  <c r="AC182" i="4"/>
  <c r="AC181" i="4"/>
  <c r="AC179" i="4"/>
  <c r="AC178" i="4"/>
  <c r="AC177" i="4"/>
  <c r="AC176" i="4"/>
  <c r="AC175" i="4"/>
  <c r="AC174" i="4"/>
  <c r="AC173" i="4"/>
  <c r="AC172" i="4"/>
  <c r="AC170" i="4"/>
  <c r="AC169" i="4"/>
  <c r="AC168" i="4"/>
  <c r="AC167" i="4"/>
  <c r="AC166" i="4"/>
  <c r="AC165" i="4"/>
  <c r="AC163" i="4"/>
  <c r="AC162" i="4"/>
  <c r="AC161" i="4"/>
  <c r="AC160" i="4"/>
  <c r="AC159" i="4"/>
  <c r="AC158" i="4"/>
  <c r="AC157" i="4"/>
  <c r="AC156" i="4"/>
  <c r="AC154" i="4"/>
  <c r="AC153" i="4"/>
  <c r="AC152" i="4"/>
  <c r="AC151" i="4"/>
  <c r="AC150" i="4"/>
  <c r="AC149" i="4"/>
  <c r="AC148" i="4"/>
  <c r="AC147" i="4"/>
  <c r="AC144" i="4"/>
  <c r="AC143" i="4"/>
  <c r="AC142" i="4"/>
  <c r="AC141" i="4"/>
  <c r="AC140" i="4"/>
  <c r="AC139" i="4"/>
  <c r="AC138" i="4"/>
  <c r="AC137" i="4"/>
  <c r="AC136" i="4"/>
  <c r="AC134" i="4"/>
  <c r="AC133" i="4"/>
  <c r="AC132" i="4"/>
  <c r="AC130" i="4"/>
  <c r="AC129" i="4"/>
  <c r="AC128" i="4"/>
  <c r="AC127" i="4"/>
  <c r="AC126" i="4"/>
  <c r="AC125" i="4"/>
  <c r="AC124" i="4"/>
  <c r="AC121" i="4"/>
  <c r="AC120" i="4"/>
  <c r="AC119" i="4"/>
  <c r="AC117" i="4"/>
  <c r="AC116" i="4"/>
  <c r="AC114" i="4"/>
  <c r="AC113" i="4"/>
  <c r="AC112" i="4"/>
  <c r="AC111" i="4"/>
  <c r="AC110" i="4"/>
  <c r="AC108" i="4"/>
  <c r="AC107" i="4"/>
  <c r="AC106" i="4"/>
  <c r="AC105" i="4"/>
  <c r="AC104" i="4"/>
  <c r="AC103" i="4"/>
  <c r="AC102" i="4"/>
  <c r="AC101" i="4"/>
  <c r="AC100" i="4"/>
  <c r="AC96" i="4"/>
  <c r="AC95" i="4"/>
  <c r="AC94" i="4"/>
  <c r="AC93" i="4"/>
  <c r="AC92" i="4"/>
  <c r="AC91" i="4"/>
  <c r="AC90" i="4"/>
  <c r="AC88" i="4"/>
  <c r="AC87" i="4"/>
  <c r="AC86" i="4"/>
  <c r="AC85" i="4"/>
  <c r="AC84" i="4"/>
  <c r="AC82" i="4"/>
  <c r="AC81" i="4"/>
  <c r="AC78" i="4"/>
  <c r="AC77" i="4"/>
  <c r="AC76" i="4"/>
  <c r="AC75" i="4"/>
  <c r="AC74" i="4"/>
  <c r="AC73" i="4"/>
  <c r="AC72" i="4"/>
  <c r="AC70" i="4"/>
  <c r="AC69" i="4"/>
  <c r="AC68" i="4"/>
  <c r="AC67" i="4"/>
  <c r="AC66" i="4"/>
  <c r="AC65" i="4"/>
  <c r="AC64" i="4"/>
  <c r="AC63" i="4"/>
  <c r="AC62" i="4"/>
  <c r="AC60" i="4"/>
  <c r="AC59" i="4"/>
  <c r="AC58" i="4"/>
  <c r="AC57" i="4"/>
  <c r="AC55" i="4"/>
  <c r="AC54" i="4"/>
  <c r="AC53" i="4"/>
  <c r="AC52" i="4"/>
  <c r="AC47" i="4"/>
  <c r="AC44" i="4"/>
  <c r="AC41" i="4"/>
  <c r="AC38" i="4"/>
  <c r="AC33" i="4"/>
  <c r="AC32" i="4"/>
  <c r="AC31" i="4"/>
  <c r="AC30" i="4"/>
  <c r="AC28" i="4"/>
  <c r="AC27" i="4"/>
  <c r="AC26" i="4"/>
  <c r="AC25" i="4"/>
  <c r="AC21" i="4"/>
  <c r="AC13" i="4"/>
  <c r="AC12" i="4"/>
  <c r="AC10" i="4"/>
  <c r="AB539" i="4"/>
  <c r="AB538" i="4" s="1"/>
  <c r="AB537" i="4" s="1"/>
  <c r="AB536" i="4" s="1"/>
  <c r="AB535" i="4" s="1"/>
  <c r="AA539" i="4"/>
  <c r="AA538" i="4" s="1"/>
  <c r="AA537" i="4" s="1"/>
  <c r="AA536" i="4" s="1"/>
  <c r="AA535" i="4" s="1"/>
  <c r="Z539" i="4"/>
  <c r="Z538" i="4" s="1"/>
  <c r="Z537" i="4" s="1"/>
  <c r="Z536" i="4" s="1"/>
  <c r="Z535" i="4" s="1"/>
  <c r="Y539" i="4"/>
  <c r="Y538" i="4" s="1"/>
  <c r="Y537" i="4" s="1"/>
  <c r="Y536" i="4" s="1"/>
  <c r="Y535" i="4" s="1"/>
  <c r="X539" i="4"/>
  <c r="X538" i="4" s="1"/>
  <c r="X537" i="4" s="1"/>
  <c r="X536" i="4" s="1"/>
  <c r="X535" i="4" s="1"/>
  <c r="W539" i="4"/>
  <c r="W538" i="4" s="1"/>
  <c r="W537" i="4" s="1"/>
  <c r="W536" i="4" s="1"/>
  <c r="W535" i="4" s="1"/>
  <c r="V539" i="4"/>
  <c r="V538" i="4" s="1"/>
  <c r="V537" i="4" s="1"/>
  <c r="V536" i="4" s="1"/>
  <c r="V535" i="4" s="1"/>
  <c r="U539" i="4"/>
  <c r="U538" i="4" s="1"/>
  <c r="U537" i="4" s="1"/>
  <c r="U536" i="4" s="1"/>
  <c r="U535" i="4" s="1"/>
  <c r="T539" i="4"/>
  <c r="T538" i="4" s="1"/>
  <c r="T537" i="4" s="1"/>
  <c r="T536" i="4" s="1"/>
  <c r="T535" i="4" s="1"/>
  <c r="S539" i="4"/>
  <c r="S538" i="4" s="1"/>
  <c r="S537" i="4" s="1"/>
  <c r="S536" i="4" s="1"/>
  <c r="S535" i="4" s="1"/>
  <c r="R539" i="4"/>
  <c r="R538" i="4" s="1"/>
  <c r="R537" i="4" s="1"/>
  <c r="R536" i="4" s="1"/>
  <c r="R535" i="4" s="1"/>
  <c r="Q539" i="4"/>
  <c r="Q538" i="4" s="1"/>
  <c r="Q537" i="4" s="1"/>
  <c r="Q536" i="4" s="1"/>
  <c r="AB533" i="4"/>
  <c r="AB532" i="4" s="1"/>
  <c r="AB531" i="4" s="1"/>
  <c r="AB530" i="4" s="1"/>
  <c r="AB529" i="4" s="1"/>
  <c r="AA533" i="4"/>
  <c r="AA532" i="4" s="1"/>
  <c r="AA531" i="4" s="1"/>
  <c r="AA530" i="4" s="1"/>
  <c r="AA529" i="4" s="1"/>
  <c r="Z533" i="4"/>
  <c r="Z532" i="4" s="1"/>
  <c r="Z531" i="4" s="1"/>
  <c r="Z530" i="4" s="1"/>
  <c r="Z529" i="4" s="1"/>
  <c r="Y533" i="4"/>
  <c r="Y532" i="4" s="1"/>
  <c r="Y531" i="4" s="1"/>
  <c r="Y530" i="4" s="1"/>
  <c r="Y529" i="4" s="1"/>
  <c r="X533" i="4"/>
  <c r="X532" i="4" s="1"/>
  <c r="X531" i="4" s="1"/>
  <c r="X530" i="4" s="1"/>
  <c r="X529" i="4" s="1"/>
  <c r="W533" i="4"/>
  <c r="V533" i="4"/>
  <c r="V532" i="4" s="1"/>
  <c r="V531" i="4" s="1"/>
  <c r="V530" i="4" s="1"/>
  <c r="V529" i="4" s="1"/>
  <c r="U533" i="4"/>
  <c r="U532" i="4" s="1"/>
  <c r="U531" i="4" s="1"/>
  <c r="U530" i="4" s="1"/>
  <c r="U529" i="4" s="1"/>
  <c r="T533" i="4"/>
  <c r="T532" i="4" s="1"/>
  <c r="T531" i="4" s="1"/>
  <c r="T530" i="4" s="1"/>
  <c r="T529" i="4" s="1"/>
  <c r="S533" i="4"/>
  <c r="S532" i="4" s="1"/>
  <c r="S531" i="4" s="1"/>
  <c r="S530" i="4" s="1"/>
  <c r="S529" i="4" s="1"/>
  <c r="R533" i="4"/>
  <c r="R532" i="4" s="1"/>
  <c r="R531" i="4" s="1"/>
  <c r="R530" i="4" s="1"/>
  <c r="R529" i="4" s="1"/>
  <c r="Q533" i="4"/>
  <c r="Q532" i="4" s="1"/>
  <c r="AB527" i="4"/>
  <c r="AB526" i="4" s="1"/>
  <c r="AB525" i="4" s="1"/>
  <c r="AB524" i="4" s="1"/>
  <c r="AB523" i="4" s="1"/>
  <c r="AA527" i="4"/>
  <c r="AA526" i="4" s="1"/>
  <c r="AA525" i="4" s="1"/>
  <c r="AA524" i="4" s="1"/>
  <c r="AA523" i="4" s="1"/>
  <c r="Z527" i="4"/>
  <c r="Z526" i="4" s="1"/>
  <c r="Z525" i="4" s="1"/>
  <c r="Z524" i="4" s="1"/>
  <c r="Z523" i="4" s="1"/>
  <c r="Y527" i="4"/>
  <c r="Y526" i="4" s="1"/>
  <c r="Y525" i="4" s="1"/>
  <c r="Y524" i="4" s="1"/>
  <c r="Y523" i="4" s="1"/>
  <c r="X527" i="4"/>
  <c r="X526" i="4" s="1"/>
  <c r="X525" i="4" s="1"/>
  <c r="X524" i="4" s="1"/>
  <c r="X523" i="4" s="1"/>
  <c r="W527" i="4"/>
  <c r="W526" i="4" s="1"/>
  <c r="W525" i="4" s="1"/>
  <c r="W524" i="4" s="1"/>
  <c r="W523" i="4" s="1"/>
  <c r="V527" i="4"/>
  <c r="V526" i="4" s="1"/>
  <c r="V525" i="4" s="1"/>
  <c r="V524" i="4" s="1"/>
  <c r="V523" i="4" s="1"/>
  <c r="U527" i="4"/>
  <c r="U526" i="4" s="1"/>
  <c r="U525" i="4" s="1"/>
  <c r="U524" i="4" s="1"/>
  <c r="U523" i="4" s="1"/>
  <c r="T527" i="4"/>
  <c r="T526" i="4" s="1"/>
  <c r="T525" i="4" s="1"/>
  <c r="S527" i="4"/>
  <c r="S526" i="4" s="1"/>
  <c r="S525" i="4" s="1"/>
  <c r="S524" i="4" s="1"/>
  <c r="S523" i="4" s="1"/>
  <c r="R527" i="4"/>
  <c r="R526" i="4" s="1"/>
  <c r="R525" i="4" s="1"/>
  <c r="R524" i="4" s="1"/>
  <c r="R523" i="4" s="1"/>
  <c r="Q527" i="4"/>
  <c r="Q526" i="4" s="1"/>
  <c r="AB521" i="4"/>
  <c r="AB520" i="4" s="1"/>
  <c r="AB519" i="4" s="1"/>
  <c r="AB518" i="4" s="1"/>
  <c r="AB517" i="4" s="1"/>
  <c r="AA521" i="4"/>
  <c r="AA520" i="4" s="1"/>
  <c r="AA519" i="4" s="1"/>
  <c r="AA518" i="4" s="1"/>
  <c r="AA517" i="4" s="1"/>
  <c r="Z521" i="4"/>
  <c r="Z520" i="4" s="1"/>
  <c r="Z519" i="4" s="1"/>
  <c r="Z518" i="4" s="1"/>
  <c r="Z517" i="4" s="1"/>
  <c r="Y521" i="4"/>
  <c r="Y520" i="4" s="1"/>
  <c r="Y519" i="4" s="1"/>
  <c r="Y518" i="4" s="1"/>
  <c r="Y517" i="4" s="1"/>
  <c r="X521" i="4"/>
  <c r="X520" i="4" s="1"/>
  <c r="X519" i="4" s="1"/>
  <c r="X518" i="4" s="1"/>
  <c r="X517" i="4" s="1"/>
  <c r="W521" i="4"/>
  <c r="W520" i="4" s="1"/>
  <c r="W519" i="4" s="1"/>
  <c r="W518" i="4" s="1"/>
  <c r="W517" i="4" s="1"/>
  <c r="V521" i="4"/>
  <c r="V520" i="4" s="1"/>
  <c r="V519" i="4" s="1"/>
  <c r="V518" i="4" s="1"/>
  <c r="V517" i="4" s="1"/>
  <c r="U521" i="4"/>
  <c r="U520" i="4" s="1"/>
  <c r="U519" i="4" s="1"/>
  <c r="U518" i="4" s="1"/>
  <c r="U517" i="4" s="1"/>
  <c r="T521" i="4"/>
  <c r="T520" i="4" s="1"/>
  <c r="T519" i="4" s="1"/>
  <c r="T518" i="4" s="1"/>
  <c r="T517" i="4" s="1"/>
  <c r="S521" i="4"/>
  <c r="S520" i="4" s="1"/>
  <c r="S519" i="4" s="1"/>
  <c r="S518" i="4" s="1"/>
  <c r="S517" i="4" s="1"/>
  <c r="R521" i="4"/>
  <c r="R520" i="4" s="1"/>
  <c r="R519" i="4" s="1"/>
  <c r="R518" i="4" s="1"/>
  <c r="R517" i="4" s="1"/>
  <c r="Q521" i="4"/>
  <c r="AB515" i="4"/>
  <c r="AB514" i="4" s="1"/>
  <c r="AB513" i="4" s="1"/>
  <c r="AB512" i="4" s="1"/>
  <c r="AA515" i="4"/>
  <c r="AA514" i="4" s="1"/>
  <c r="AA513" i="4" s="1"/>
  <c r="AA512" i="4" s="1"/>
  <c r="Z515" i="4"/>
  <c r="Z514" i="4" s="1"/>
  <c r="Z513" i="4" s="1"/>
  <c r="Z512" i="4" s="1"/>
  <c r="Y515" i="4"/>
  <c r="Y514" i="4" s="1"/>
  <c r="Y513" i="4" s="1"/>
  <c r="Y512" i="4" s="1"/>
  <c r="X515" i="4"/>
  <c r="X514" i="4" s="1"/>
  <c r="X513" i="4" s="1"/>
  <c r="X512" i="4" s="1"/>
  <c r="W515" i="4"/>
  <c r="W514" i="4" s="1"/>
  <c r="W513" i="4" s="1"/>
  <c r="W512" i="4" s="1"/>
  <c r="V515" i="4"/>
  <c r="V514" i="4" s="1"/>
  <c r="V513" i="4" s="1"/>
  <c r="V512" i="4" s="1"/>
  <c r="U515" i="4"/>
  <c r="U514" i="4" s="1"/>
  <c r="U513" i="4" s="1"/>
  <c r="U512" i="4" s="1"/>
  <c r="T515" i="4"/>
  <c r="T514" i="4" s="1"/>
  <c r="T513" i="4" s="1"/>
  <c r="T512" i="4" s="1"/>
  <c r="S515" i="4"/>
  <c r="S514" i="4" s="1"/>
  <c r="S513" i="4" s="1"/>
  <c r="S512" i="4" s="1"/>
  <c r="R515" i="4"/>
  <c r="R514" i="4" s="1"/>
  <c r="R513" i="4" s="1"/>
  <c r="R512" i="4" s="1"/>
  <c r="Q515" i="4"/>
  <c r="AB510" i="4"/>
  <c r="AB509" i="4" s="1"/>
  <c r="AA510" i="4"/>
  <c r="AA509" i="4" s="1"/>
  <c r="Z510" i="4"/>
  <c r="Z509" i="4" s="1"/>
  <c r="Y510" i="4"/>
  <c r="Y509" i="4" s="1"/>
  <c r="X510" i="4"/>
  <c r="X509" i="4" s="1"/>
  <c r="W510" i="4"/>
  <c r="W509" i="4" s="1"/>
  <c r="V510" i="4"/>
  <c r="U510" i="4"/>
  <c r="U509" i="4" s="1"/>
  <c r="T510" i="4"/>
  <c r="T509" i="4" s="1"/>
  <c r="S510" i="4"/>
  <c r="S509" i="4" s="1"/>
  <c r="R510" i="4"/>
  <c r="R509" i="4" s="1"/>
  <c r="Q510" i="4"/>
  <c r="Q509" i="4" s="1"/>
  <c r="AB507" i="4"/>
  <c r="AB506" i="4" s="1"/>
  <c r="AA507" i="4"/>
  <c r="AA506" i="4" s="1"/>
  <c r="Z507" i="4"/>
  <c r="Z506" i="4" s="1"/>
  <c r="Y507" i="4"/>
  <c r="Y506" i="4" s="1"/>
  <c r="X507" i="4"/>
  <c r="X506" i="4" s="1"/>
  <c r="W507" i="4"/>
  <c r="W506" i="4" s="1"/>
  <c r="V507" i="4"/>
  <c r="V506" i="4" s="1"/>
  <c r="U507" i="4"/>
  <c r="U506" i="4" s="1"/>
  <c r="T507" i="4"/>
  <c r="T506" i="4" s="1"/>
  <c r="S507" i="4"/>
  <c r="S506" i="4" s="1"/>
  <c r="R507" i="4"/>
  <c r="Q507" i="4"/>
  <c r="Q506" i="4" s="1"/>
  <c r="AB503" i="4"/>
  <c r="AB502" i="4" s="1"/>
  <c r="AA503" i="4"/>
  <c r="AA502" i="4" s="1"/>
  <c r="Z503" i="4"/>
  <c r="Z502" i="4" s="1"/>
  <c r="Y503" i="4"/>
  <c r="Y502" i="4" s="1"/>
  <c r="X503" i="4"/>
  <c r="X502" i="4" s="1"/>
  <c r="W503" i="4"/>
  <c r="W502" i="4" s="1"/>
  <c r="V503" i="4"/>
  <c r="V502" i="4" s="1"/>
  <c r="U503" i="4"/>
  <c r="U502" i="4" s="1"/>
  <c r="T503" i="4"/>
  <c r="T502" i="4" s="1"/>
  <c r="S503" i="4"/>
  <c r="S502" i="4" s="1"/>
  <c r="R503" i="4"/>
  <c r="R502" i="4" s="1"/>
  <c r="Q503" i="4"/>
  <c r="AB500" i="4"/>
  <c r="AB499" i="4" s="1"/>
  <c r="AA500" i="4"/>
  <c r="AA499" i="4" s="1"/>
  <c r="Z500" i="4"/>
  <c r="Z499" i="4" s="1"/>
  <c r="Y500" i="4"/>
  <c r="Y499" i="4" s="1"/>
  <c r="X500" i="4"/>
  <c r="X499" i="4" s="1"/>
  <c r="W500" i="4"/>
  <c r="W499" i="4" s="1"/>
  <c r="V500" i="4"/>
  <c r="V499" i="4" s="1"/>
  <c r="U500" i="4"/>
  <c r="U499" i="4" s="1"/>
  <c r="T500" i="4"/>
  <c r="T499" i="4" s="1"/>
  <c r="S500" i="4"/>
  <c r="S499" i="4" s="1"/>
  <c r="R500" i="4"/>
  <c r="R499" i="4" s="1"/>
  <c r="Q500" i="4"/>
  <c r="Q499" i="4" s="1"/>
  <c r="AB496" i="4"/>
  <c r="AB495" i="4" s="1"/>
  <c r="AA496" i="4"/>
  <c r="AA495" i="4" s="1"/>
  <c r="Z496" i="4"/>
  <c r="Z495" i="4" s="1"/>
  <c r="Y496" i="4"/>
  <c r="Y495" i="4" s="1"/>
  <c r="X496" i="4"/>
  <c r="W496" i="4"/>
  <c r="W495" i="4" s="1"/>
  <c r="V496" i="4"/>
  <c r="V495" i="4" s="1"/>
  <c r="U496" i="4"/>
  <c r="U495" i="4" s="1"/>
  <c r="T496" i="4"/>
  <c r="T495" i="4" s="1"/>
  <c r="S496" i="4"/>
  <c r="S495" i="4" s="1"/>
  <c r="R496" i="4"/>
  <c r="R495" i="4" s="1"/>
  <c r="Q496" i="4"/>
  <c r="Q495" i="4" s="1"/>
  <c r="AB493" i="4"/>
  <c r="AB492" i="4" s="1"/>
  <c r="AA493" i="4"/>
  <c r="AA492" i="4" s="1"/>
  <c r="Z493" i="4"/>
  <c r="Z492" i="4" s="1"/>
  <c r="Y493" i="4"/>
  <c r="Y492" i="4" s="1"/>
  <c r="X493" i="4"/>
  <c r="X492" i="4" s="1"/>
  <c r="W493" i="4"/>
  <c r="W492" i="4" s="1"/>
  <c r="V493" i="4"/>
  <c r="V492" i="4" s="1"/>
  <c r="U493" i="4"/>
  <c r="U492" i="4" s="1"/>
  <c r="T493" i="4"/>
  <c r="T492" i="4" s="1"/>
  <c r="S493" i="4"/>
  <c r="S492" i="4" s="1"/>
  <c r="R493" i="4"/>
  <c r="R492" i="4" s="1"/>
  <c r="AB487" i="4"/>
  <c r="AB486" i="4" s="1"/>
  <c r="AB485" i="4" s="1"/>
  <c r="AB484" i="4" s="1"/>
  <c r="AB483" i="4" s="1"/>
  <c r="AA487" i="4"/>
  <c r="AA486" i="4" s="1"/>
  <c r="AA485" i="4" s="1"/>
  <c r="AA484" i="4" s="1"/>
  <c r="AA483" i="4" s="1"/>
  <c r="Z487" i="4"/>
  <c r="Z486" i="4" s="1"/>
  <c r="Z485" i="4" s="1"/>
  <c r="Z484" i="4" s="1"/>
  <c r="Z483" i="4" s="1"/>
  <c r="Y487" i="4"/>
  <c r="Y486" i="4" s="1"/>
  <c r="Y485" i="4" s="1"/>
  <c r="Y484" i="4" s="1"/>
  <c r="Y483" i="4" s="1"/>
  <c r="X487" i="4"/>
  <c r="X486" i="4" s="1"/>
  <c r="X485" i="4" s="1"/>
  <c r="X484" i="4" s="1"/>
  <c r="X483" i="4" s="1"/>
  <c r="W487" i="4"/>
  <c r="W486" i="4" s="1"/>
  <c r="W485" i="4" s="1"/>
  <c r="W484" i="4" s="1"/>
  <c r="W483" i="4" s="1"/>
  <c r="V487" i="4"/>
  <c r="V486" i="4" s="1"/>
  <c r="V485" i="4" s="1"/>
  <c r="V484" i="4" s="1"/>
  <c r="V483" i="4" s="1"/>
  <c r="U487" i="4"/>
  <c r="U486" i="4" s="1"/>
  <c r="U485" i="4" s="1"/>
  <c r="U484" i="4" s="1"/>
  <c r="U483" i="4" s="1"/>
  <c r="T487" i="4"/>
  <c r="T486" i="4" s="1"/>
  <c r="T485" i="4" s="1"/>
  <c r="T484" i="4" s="1"/>
  <c r="T483" i="4" s="1"/>
  <c r="S487" i="4"/>
  <c r="S486" i="4" s="1"/>
  <c r="S485" i="4" s="1"/>
  <c r="S484" i="4" s="1"/>
  <c r="S483" i="4" s="1"/>
  <c r="R487" i="4"/>
  <c r="R486" i="4" s="1"/>
  <c r="R485" i="4" s="1"/>
  <c r="R484" i="4" s="1"/>
  <c r="R483" i="4" s="1"/>
  <c r="AB481" i="4"/>
  <c r="AB480" i="4" s="1"/>
  <c r="AB479" i="4" s="1"/>
  <c r="AB478" i="4" s="1"/>
  <c r="AB477" i="4" s="1"/>
  <c r="AA481" i="4"/>
  <c r="AA480" i="4" s="1"/>
  <c r="AA479" i="4" s="1"/>
  <c r="AA478" i="4" s="1"/>
  <c r="AA477" i="4" s="1"/>
  <c r="Z481" i="4"/>
  <c r="Z480" i="4" s="1"/>
  <c r="Z479" i="4" s="1"/>
  <c r="Z478" i="4" s="1"/>
  <c r="Z477" i="4" s="1"/>
  <c r="Y481" i="4"/>
  <c r="Y480" i="4" s="1"/>
  <c r="Y479" i="4" s="1"/>
  <c r="Y478" i="4" s="1"/>
  <c r="Y477" i="4" s="1"/>
  <c r="X481" i="4"/>
  <c r="X480" i="4" s="1"/>
  <c r="X479" i="4" s="1"/>
  <c r="X478" i="4" s="1"/>
  <c r="X477" i="4" s="1"/>
  <c r="W481" i="4"/>
  <c r="W480" i="4" s="1"/>
  <c r="W479" i="4" s="1"/>
  <c r="W478" i="4" s="1"/>
  <c r="W477" i="4" s="1"/>
  <c r="V481" i="4"/>
  <c r="V480" i="4" s="1"/>
  <c r="V479" i="4" s="1"/>
  <c r="V478" i="4" s="1"/>
  <c r="V477" i="4" s="1"/>
  <c r="U481" i="4"/>
  <c r="U480" i="4" s="1"/>
  <c r="U479" i="4" s="1"/>
  <c r="U478" i="4" s="1"/>
  <c r="U477" i="4" s="1"/>
  <c r="T481" i="4"/>
  <c r="T480" i="4" s="1"/>
  <c r="T479" i="4" s="1"/>
  <c r="T478" i="4" s="1"/>
  <c r="T477" i="4" s="1"/>
  <c r="S481" i="4"/>
  <c r="S480" i="4" s="1"/>
  <c r="S479" i="4" s="1"/>
  <c r="S478" i="4" s="1"/>
  <c r="S477" i="4" s="1"/>
  <c r="R481" i="4"/>
  <c r="R480" i="4" s="1"/>
  <c r="R479" i="4" s="1"/>
  <c r="R478" i="4" s="1"/>
  <c r="R477" i="4" s="1"/>
  <c r="AB475" i="4"/>
  <c r="AB474" i="4" s="1"/>
  <c r="AB473" i="4" s="1"/>
  <c r="AB472" i="4" s="1"/>
  <c r="AA475" i="4"/>
  <c r="AA474" i="4" s="1"/>
  <c r="AA473" i="4" s="1"/>
  <c r="AA472" i="4" s="1"/>
  <c r="Z475" i="4"/>
  <c r="Z474" i="4" s="1"/>
  <c r="Z473" i="4" s="1"/>
  <c r="Z472" i="4" s="1"/>
  <c r="Y475" i="4"/>
  <c r="Y474" i="4" s="1"/>
  <c r="Y473" i="4" s="1"/>
  <c r="Y472" i="4" s="1"/>
  <c r="X475" i="4"/>
  <c r="X474" i="4" s="1"/>
  <c r="X473" i="4" s="1"/>
  <c r="X472" i="4" s="1"/>
  <c r="W475" i="4"/>
  <c r="W474" i="4" s="1"/>
  <c r="W473" i="4" s="1"/>
  <c r="W472" i="4" s="1"/>
  <c r="V475" i="4"/>
  <c r="V474" i="4" s="1"/>
  <c r="V473" i="4" s="1"/>
  <c r="V472" i="4" s="1"/>
  <c r="U475" i="4"/>
  <c r="U474" i="4" s="1"/>
  <c r="U473" i="4" s="1"/>
  <c r="U472" i="4" s="1"/>
  <c r="T475" i="4"/>
  <c r="T474" i="4" s="1"/>
  <c r="T473" i="4" s="1"/>
  <c r="T472" i="4" s="1"/>
  <c r="S475" i="4"/>
  <c r="S474" i="4" s="1"/>
  <c r="S473" i="4" s="1"/>
  <c r="S472" i="4" s="1"/>
  <c r="R475" i="4"/>
  <c r="R474" i="4" s="1"/>
  <c r="R473" i="4" s="1"/>
  <c r="R472" i="4" s="1"/>
  <c r="AB470" i="4"/>
  <c r="AB469" i="4" s="1"/>
  <c r="AB468" i="4" s="1"/>
  <c r="AB467" i="4" s="1"/>
  <c r="AA470" i="4"/>
  <c r="AA469" i="4" s="1"/>
  <c r="AA468" i="4" s="1"/>
  <c r="AA467" i="4" s="1"/>
  <c r="Z470" i="4"/>
  <c r="Z469" i="4" s="1"/>
  <c r="Z468" i="4" s="1"/>
  <c r="Z467" i="4" s="1"/>
  <c r="Y470" i="4"/>
  <c r="Y469" i="4" s="1"/>
  <c r="Y468" i="4" s="1"/>
  <c r="Y467" i="4" s="1"/>
  <c r="X470" i="4"/>
  <c r="X469" i="4" s="1"/>
  <c r="X468" i="4" s="1"/>
  <c r="X467" i="4" s="1"/>
  <c r="W470" i="4"/>
  <c r="W469" i="4" s="1"/>
  <c r="W468" i="4" s="1"/>
  <c r="W467" i="4" s="1"/>
  <c r="V470" i="4"/>
  <c r="V469" i="4" s="1"/>
  <c r="V468" i="4" s="1"/>
  <c r="V467" i="4" s="1"/>
  <c r="U470" i="4"/>
  <c r="U469" i="4" s="1"/>
  <c r="U468" i="4" s="1"/>
  <c r="U467" i="4" s="1"/>
  <c r="T470" i="4"/>
  <c r="T469" i="4" s="1"/>
  <c r="T468" i="4" s="1"/>
  <c r="T467" i="4" s="1"/>
  <c r="S470" i="4"/>
  <c r="S469" i="4" s="1"/>
  <c r="S468" i="4" s="1"/>
  <c r="S467" i="4" s="1"/>
  <c r="R470" i="4"/>
  <c r="R469" i="4" s="1"/>
  <c r="R468" i="4" s="1"/>
  <c r="R467" i="4" s="1"/>
  <c r="AB465" i="4"/>
  <c r="AB464" i="4" s="1"/>
  <c r="AB463" i="4" s="1"/>
  <c r="AA465" i="4"/>
  <c r="AA464" i="4" s="1"/>
  <c r="AA463" i="4" s="1"/>
  <c r="Z465" i="4"/>
  <c r="Z464" i="4" s="1"/>
  <c r="Z463" i="4" s="1"/>
  <c r="Y465" i="4"/>
  <c r="Y464" i="4" s="1"/>
  <c r="Y463" i="4" s="1"/>
  <c r="X465" i="4"/>
  <c r="X464" i="4" s="1"/>
  <c r="X463" i="4" s="1"/>
  <c r="W465" i="4"/>
  <c r="W464" i="4" s="1"/>
  <c r="W463" i="4" s="1"/>
  <c r="V465" i="4"/>
  <c r="V464" i="4" s="1"/>
  <c r="V463" i="4" s="1"/>
  <c r="U465" i="4"/>
  <c r="U464" i="4" s="1"/>
  <c r="U463" i="4" s="1"/>
  <c r="T465" i="4"/>
  <c r="T464" i="4" s="1"/>
  <c r="T463" i="4" s="1"/>
  <c r="S465" i="4"/>
  <c r="S464" i="4" s="1"/>
  <c r="S463" i="4" s="1"/>
  <c r="R465" i="4"/>
  <c r="R464" i="4" s="1"/>
  <c r="R463" i="4" s="1"/>
  <c r="AB450" i="4"/>
  <c r="AB449" i="4" s="1"/>
  <c r="AB448" i="4" s="1"/>
  <c r="AB447" i="4" s="1"/>
  <c r="AA450" i="4"/>
  <c r="AA449" i="4" s="1"/>
  <c r="AA448" i="4" s="1"/>
  <c r="AA447" i="4" s="1"/>
  <c r="Z450" i="4"/>
  <c r="Z449" i="4" s="1"/>
  <c r="Z448" i="4" s="1"/>
  <c r="Z447" i="4" s="1"/>
  <c r="Y450" i="4"/>
  <c r="Y449" i="4" s="1"/>
  <c r="Y448" i="4" s="1"/>
  <c r="Y447" i="4" s="1"/>
  <c r="X450" i="4"/>
  <c r="X449" i="4" s="1"/>
  <c r="X448" i="4" s="1"/>
  <c r="X447" i="4" s="1"/>
  <c r="W450" i="4"/>
  <c r="W449" i="4" s="1"/>
  <c r="W448" i="4" s="1"/>
  <c r="W447" i="4" s="1"/>
  <c r="V450" i="4"/>
  <c r="V449" i="4" s="1"/>
  <c r="V448" i="4" s="1"/>
  <c r="V447" i="4" s="1"/>
  <c r="U450" i="4"/>
  <c r="U449" i="4" s="1"/>
  <c r="U448" i="4" s="1"/>
  <c r="U447" i="4" s="1"/>
  <c r="T450" i="4"/>
  <c r="T449" i="4" s="1"/>
  <c r="T448" i="4" s="1"/>
  <c r="T447" i="4" s="1"/>
  <c r="S450" i="4"/>
  <c r="S449" i="4" s="1"/>
  <c r="S448" i="4" s="1"/>
  <c r="S447" i="4" s="1"/>
  <c r="R450" i="4"/>
  <c r="R449" i="4" s="1"/>
  <c r="R448" i="4" s="1"/>
  <c r="R447" i="4" s="1"/>
  <c r="AB445" i="4"/>
  <c r="AB444" i="4" s="1"/>
  <c r="AB443" i="4" s="1"/>
  <c r="AA445" i="4"/>
  <c r="AA444" i="4" s="1"/>
  <c r="AA443" i="4" s="1"/>
  <c r="Z445" i="4"/>
  <c r="Z444" i="4" s="1"/>
  <c r="Z443" i="4" s="1"/>
  <c r="Y445" i="4"/>
  <c r="Y444" i="4" s="1"/>
  <c r="Y443" i="4" s="1"/>
  <c r="X445" i="4"/>
  <c r="X444" i="4" s="1"/>
  <c r="X443" i="4" s="1"/>
  <c r="W445" i="4"/>
  <c r="W444" i="4" s="1"/>
  <c r="W443" i="4" s="1"/>
  <c r="V445" i="4"/>
  <c r="V444" i="4" s="1"/>
  <c r="V443" i="4" s="1"/>
  <c r="U445" i="4"/>
  <c r="U444" i="4" s="1"/>
  <c r="U443" i="4" s="1"/>
  <c r="T445" i="4"/>
  <c r="T444" i="4" s="1"/>
  <c r="T443" i="4" s="1"/>
  <c r="S445" i="4"/>
  <c r="S444" i="4" s="1"/>
  <c r="S443" i="4" s="1"/>
  <c r="R445" i="4"/>
  <c r="R444" i="4" s="1"/>
  <c r="R443" i="4" s="1"/>
  <c r="AB439" i="4"/>
  <c r="AB438" i="4" s="1"/>
  <c r="AB437" i="4" s="1"/>
  <c r="AB436" i="4" s="1"/>
  <c r="AB435" i="4" s="1"/>
  <c r="AA439" i="4"/>
  <c r="AA438" i="4" s="1"/>
  <c r="AA437" i="4" s="1"/>
  <c r="AA436" i="4" s="1"/>
  <c r="AA435" i="4" s="1"/>
  <c r="Z439" i="4"/>
  <c r="Z438" i="4" s="1"/>
  <c r="Z437" i="4" s="1"/>
  <c r="Z436" i="4" s="1"/>
  <c r="Z435" i="4" s="1"/>
  <c r="Y439" i="4"/>
  <c r="Y438" i="4" s="1"/>
  <c r="Y437" i="4" s="1"/>
  <c r="Y436" i="4" s="1"/>
  <c r="Y435" i="4" s="1"/>
  <c r="X439" i="4"/>
  <c r="X438" i="4" s="1"/>
  <c r="X437" i="4" s="1"/>
  <c r="X436" i="4" s="1"/>
  <c r="X435" i="4" s="1"/>
  <c r="W439" i="4"/>
  <c r="W438" i="4" s="1"/>
  <c r="W437" i="4" s="1"/>
  <c r="W436" i="4" s="1"/>
  <c r="W435" i="4" s="1"/>
  <c r="V439" i="4"/>
  <c r="V438" i="4" s="1"/>
  <c r="V437" i="4" s="1"/>
  <c r="V436" i="4" s="1"/>
  <c r="V435" i="4" s="1"/>
  <c r="U439" i="4"/>
  <c r="U438" i="4" s="1"/>
  <c r="U437" i="4" s="1"/>
  <c r="U436" i="4" s="1"/>
  <c r="U435" i="4" s="1"/>
  <c r="T439" i="4"/>
  <c r="T438" i="4" s="1"/>
  <c r="T437" i="4" s="1"/>
  <c r="T436" i="4" s="1"/>
  <c r="T435" i="4" s="1"/>
  <c r="S439" i="4"/>
  <c r="S438" i="4" s="1"/>
  <c r="S437" i="4" s="1"/>
  <c r="S436" i="4" s="1"/>
  <c r="S435" i="4" s="1"/>
  <c r="R439" i="4"/>
  <c r="R438" i="4" s="1"/>
  <c r="R437" i="4" s="1"/>
  <c r="R436" i="4" s="1"/>
  <c r="R435" i="4" s="1"/>
  <c r="AB433" i="4"/>
  <c r="AB432" i="4" s="1"/>
  <c r="AB431" i="4" s="1"/>
  <c r="AA433" i="4"/>
  <c r="AA432" i="4" s="1"/>
  <c r="AA431" i="4" s="1"/>
  <c r="Z433" i="4"/>
  <c r="Z432" i="4" s="1"/>
  <c r="Z431" i="4" s="1"/>
  <c r="Y433" i="4"/>
  <c r="Y432" i="4" s="1"/>
  <c r="Y431" i="4" s="1"/>
  <c r="X433" i="4"/>
  <c r="X432" i="4" s="1"/>
  <c r="X431" i="4" s="1"/>
  <c r="W433" i="4"/>
  <c r="W432" i="4" s="1"/>
  <c r="W431" i="4" s="1"/>
  <c r="V433" i="4"/>
  <c r="V432" i="4" s="1"/>
  <c r="V431" i="4" s="1"/>
  <c r="U433" i="4"/>
  <c r="U432" i="4" s="1"/>
  <c r="U431" i="4" s="1"/>
  <c r="T433" i="4"/>
  <c r="T432" i="4" s="1"/>
  <c r="T431" i="4" s="1"/>
  <c r="S433" i="4"/>
  <c r="S432" i="4" s="1"/>
  <c r="S431" i="4" s="1"/>
  <c r="R433" i="4"/>
  <c r="R432" i="4" s="1"/>
  <c r="AB429" i="4"/>
  <c r="AB428" i="4" s="1"/>
  <c r="AB427" i="4" s="1"/>
  <c r="AA429" i="4"/>
  <c r="AA428" i="4" s="1"/>
  <c r="AA427" i="4" s="1"/>
  <c r="Z429" i="4"/>
  <c r="Z428" i="4" s="1"/>
  <c r="Z427" i="4" s="1"/>
  <c r="Y429" i="4"/>
  <c r="X429" i="4"/>
  <c r="X428" i="4" s="1"/>
  <c r="X427" i="4" s="1"/>
  <c r="W429" i="4"/>
  <c r="W428" i="4" s="1"/>
  <c r="W427" i="4" s="1"/>
  <c r="V429" i="4"/>
  <c r="V428" i="4" s="1"/>
  <c r="V427" i="4" s="1"/>
  <c r="U429" i="4"/>
  <c r="T429" i="4"/>
  <c r="T428" i="4" s="1"/>
  <c r="T427" i="4" s="1"/>
  <c r="S429" i="4"/>
  <c r="S428" i="4" s="1"/>
  <c r="S427" i="4" s="1"/>
  <c r="R429" i="4"/>
  <c r="R428" i="4" s="1"/>
  <c r="R427" i="4" s="1"/>
  <c r="AB425" i="4"/>
  <c r="AB424" i="4" s="1"/>
  <c r="AA425" i="4"/>
  <c r="AA424" i="4" s="1"/>
  <c r="Z425" i="4"/>
  <c r="Z424" i="4" s="1"/>
  <c r="Y425" i="4"/>
  <c r="Y424" i="4" s="1"/>
  <c r="X425" i="4"/>
  <c r="X424" i="4" s="1"/>
  <c r="W425" i="4"/>
  <c r="W424" i="4" s="1"/>
  <c r="V425" i="4"/>
  <c r="V424" i="4" s="1"/>
  <c r="U425" i="4"/>
  <c r="U424" i="4" s="1"/>
  <c r="T425" i="4"/>
  <c r="T424" i="4" s="1"/>
  <c r="S425" i="4"/>
  <c r="S424" i="4" s="1"/>
  <c r="R425" i="4"/>
  <c r="R424" i="4" s="1"/>
  <c r="AB420" i="4"/>
  <c r="AB419" i="4" s="1"/>
  <c r="AB418" i="4" s="1"/>
  <c r="AA420" i="4"/>
  <c r="AA419" i="4" s="1"/>
  <c r="AA418" i="4" s="1"/>
  <c r="Z420" i="4"/>
  <c r="Z419" i="4" s="1"/>
  <c r="Z418" i="4" s="1"/>
  <c r="Y420" i="4"/>
  <c r="Y419" i="4" s="1"/>
  <c r="Y418" i="4" s="1"/>
  <c r="X420" i="4"/>
  <c r="X419" i="4" s="1"/>
  <c r="X418" i="4" s="1"/>
  <c r="W420" i="4"/>
  <c r="V420" i="4"/>
  <c r="V419" i="4" s="1"/>
  <c r="V418" i="4" s="1"/>
  <c r="U420" i="4"/>
  <c r="U419" i="4" s="1"/>
  <c r="U418" i="4" s="1"/>
  <c r="T420" i="4"/>
  <c r="T419" i="4" s="1"/>
  <c r="T418" i="4" s="1"/>
  <c r="S420" i="4"/>
  <c r="S419" i="4" s="1"/>
  <c r="S418" i="4" s="1"/>
  <c r="R420" i="4"/>
  <c r="R419" i="4" s="1"/>
  <c r="R418" i="4" s="1"/>
  <c r="AB416" i="4"/>
  <c r="AB415" i="4" s="1"/>
  <c r="AB414" i="4" s="1"/>
  <c r="AA416" i="4"/>
  <c r="AA415" i="4" s="1"/>
  <c r="AA414" i="4" s="1"/>
  <c r="Z416" i="4"/>
  <c r="Z415" i="4" s="1"/>
  <c r="Z414" i="4" s="1"/>
  <c r="Y416" i="4"/>
  <c r="Y415" i="4" s="1"/>
  <c r="Y414" i="4" s="1"/>
  <c r="X416" i="4"/>
  <c r="X415" i="4" s="1"/>
  <c r="X414" i="4" s="1"/>
  <c r="W416" i="4"/>
  <c r="W415" i="4" s="1"/>
  <c r="W414" i="4" s="1"/>
  <c r="V416" i="4"/>
  <c r="V415" i="4" s="1"/>
  <c r="V414" i="4" s="1"/>
  <c r="U416" i="4"/>
  <c r="U415" i="4" s="1"/>
  <c r="U414" i="4" s="1"/>
  <c r="T416" i="4"/>
  <c r="T415" i="4" s="1"/>
  <c r="T414" i="4" s="1"/>
  <c r="S416" i="4"/>
  <c r="S415" i="4" s="1"/>
  <c r="S414" i="4" s="1"/>
  <c r="R416" i="4"/>
  <c r="R415" i="4" s="1"/>
  <c r="R414" i="4" s="1"/>
  <c r="AB409" i="4"/>
  <c r="AB408" i="4" s="1"/>
  <c r="AB407" i="4" s="1"/>
  <c r="AB406" i="4" s="1"/>
  <c r="AA409" i="4"/>
  <c r="AA408" i="4" s="1"/>
  <c r="AA407" i="4" s="1"/>
  <c r="AA406" i="4" s="1"/>
  <c r="Z409" i="4"/>
  <c r="Z408" i="4" s="1"/>
  <c r="Z407" i="4" s="1"/>
  <c r="Z406" i="4" s="1"/>
  <c r="Y409" i="4"/>
  <c r="Y408" i="4" s="1"/>
  <c r="Y407" i="4" s="1"/>
  <c r="Y406" i="4" s="1"/>
  <c r="X409" i="4"/>
  <c r="X408" i="4" s="1"/>
  <c r="X407" i="4" s="1"/>
  <c r="X406" i="4" s="1"/>
  <c r="W409" i="4"/>
  <c r="W408" i="4" s="1"/>
  <c r="W407" i="4" s="1"/>
  <c r="W406" i="4" s="1"/>
  <c r="V409" i="4"/>
  <c r="V408" i="4" s="1"/>
  <c r="V407" i="4" s="1"/>
  <c r="V406" i="4" s="1"/>
  <c r="U409" i="4"/>
  <c r="U408" i="4" s="1"/>
  <c r="U407" i="4" s="1"/>
  <c r="U406" i="4" s="1"/>
  <c r="T409" i="4"/>
  <c r="T408" i="4" s="1"/>
  <c r="T407" i="4" s="1"/>
  <c r="T406" i="4" s="1"/>
  <c r="S409" i="4"/>
  <c r="S408" i="4" s="1"/>
  <c r="S407" i="4" s="1"/>
  <c r="S406" i="4" s="1"/>
  <c r="R409" i="4"/>
  <c r="R408" i="4" s="1"/>
  <c r="R407" i="4" s="1"/>
  <c r="R406" i="4" s="1"/>
  <c r="AB403" i="4"/>
  <c r="AB402" i="4" s="1"/>
  <c r="AA403" i="4"/>
  <c r="AA402" i="4" s="1"/>
  <c r="Z403" i="4"/>
  <c r="Z402" i="4" s="1"/>
  <c r="Y403" i="4"/>
  <c r="Y402" i="4" s="1"/>
  <c r="X403" i="4"/>
  <c r="X402" i="4" s="1"/>
  <c r="W403" i="4"/>
  <c r="W402" i="4" s="1"/>
  <c r="V403" i="4"/>
  <c r="V402" i="4" s="1"/>
  <c r="U403" i="4"/>
  <c r="U402" i="4" s="1"/>
  <c r="T403" i="4"/>
  <c r="S403" i="4"/>
  <c r="S402" i="4" s="1"/>
  <c r="R403" i="4"/>
  <c r="R402" i="4" s="1"/>
  <c r="AB394" i="4"/>
  <c r="AB393" i="4" s="1"/>
  <c r="AA394" i="4"/>
  <c r="AA393" i="4" s="1"/>
  <c r="Z394" i="4"/>
  <c r="Z393" i="4" s="1"/>
  <c r="Y394" i="4"/>
  <c r="Y393" i="4" s="1"/>
  <c r="X394" i="4"/>
  <c r="X393" i="4" s="1"/>
  <c r="W394" i="4"/>
  <c r="W393" i="4" s="1"/>
  <c r="V394" i="4"/>
  <c r="V393" i="4" s="1"/>
  <c r="U394" i="4"/>
  <c r="U393" i="4" s="1"/>
  <c r="T394" i="4"/>
  <c r="T393" i="4" s="1"/>
  <c r="S394" i="4"/>
  <c r="S393" i="4" s="1"/>
  <c r="R394" i="4"/>
  <c r="AB390" i="4"/>
  <c r="AB389" i="4" s="1"/>
  <c r="AB388" i="4" s="1"/>
  <c r="AA390" i="4"/>
  <c r="AA389" i="4" s="1"/>
  <c r="AA388" i="4" s="1"/>
  <c r="Z390" i="4"/>
  <c r="Z389" i="4" s="1"/>
  <c r="Z388" i="4" s="1"/>
  <c r="Y390" i="4"/>
  <c r="Y389" i="4" s="1"/>
  <c r="Y388" i="4" s="1"/>
  <c r="X390" i="4"/>
  <c r="X389" i="4" s="1"/>
  <c r="X388" i="4" s="1"/>
  <c r="W390" i="4"/>
  <c r="W389" i="4" s="1"/>
  <c r="W388" i="4" s="1"/>
  <c r="V390" i="4"/>
  <c r="V389" i="4" s="1"/>
  <c r="V388" i="4" s="1"/>
  <c r="U390" i="4"/>
  <c r="U389" i="4" s="1"/>
  <c r="U388" i="4" s="1"/>
  <c r="T390" i="4"/>
  <c r="T389" i="4" s="1"/>
  <c r="T388" i="4" s="1"/>
  <c r="S390" i="4"/>
  <c r="S389" i="4" s="1"/>
  <c r="S388" i="4" s="1"/>
  <c r="R390" i="4"/>
  <c r="R389" i="4" s="1"/>
  <c r="R388" i="4" s="1"/>
  <c r="AB386" i="4"/>
  <c r="AB385" i="4" s="1"/>
  <c r="AB384" i="4" s="1"/>
  <c r="AA386" i="4"/>
  <c r="AA385" i="4" s="1"/>
  <c r="AA384" i="4" s="1"/>
  <c r="Z386" i="4"/>
  <c r="Z385" i="4" s="1"/>
  <c r="Z384" i="4" s="1"/>
  <c r="Y386" i="4"/>
  <c r="Y385" i="4" s="1"/>
  <c r="Y384" i="4" s="1"/>
  <c r="X386" i="4"/>
  <c r="X385" i="4" s="1"/>
  <c r="X384" i="4" s="1"/>
  <c r="W386" i="4"/>
  <c r="W385" i="4" s="1"/>
  <c r="W384" i="4" s="1"/>
  <c r="V386" i="4"/>
  <c r="V385" i="4" s="1"/>
  <c r="V384" i="4" s="1"/>
  <c r="U386" i="4"/>
  <c r="U385" i="4" s="1"/>
  <c r="U384" i="4" s="1"/>
  <c r="T386" i="4"/>
  <c r="T385" i="4" s="1"/>
  <c r="T384" i="4" s="1"/>
  <c r="S386" i="4"/>
  <c r="S385" i="4" s="1"/>
  <c r="S384" i="4" s="1"/>
  <c r="R386" i="4"/>
  <c r="R385" i="4" s="1"/>
  <c r="R384" i="4" s="1"/>
  <c r="AB382" i="4"/>
  <c r="AB381" i="4" s="1"/>
  <c r="AB380" i="4" s="1"/>
  <c r="AA382" i="4"/>
  <c r="AA381" i="4" s="1"/>
  <c r="AA380" i="4" s="1"/>
  <c r="Z382" i="4"/>
  <c r="Z381" i="4" s="1"/>
  <c r="Z380" i="4" s="1"/>
  <c r="Y382" i="4"/>
  <c r="X382" i="4"/>
  <c r="X381" i="4" s="1"/>
  <c r="X380" i="4" s="1"/>
  <c r="W382" i="4"/>
  <c r="W381" i="4" s="1"/>
  <c r="W380" i="4" s="1"/>
  <c r="V382" i="4"/>
  <c r="V381" i="4" s="1"/>
  <c r="V380" i="4" s="1"/>
  <c r="U382" i="4"/>
  <c r="U381" i="4" s="1"/>
  <c r="U380" i="4" s="1"/>
  <c r="T382" i="4"/>
  <c r="T381" i="4" s="1"/>
  <c r="T380" i="4" s="1"/>
  <c r="S382" i="4"/>
  <c r="S381" i="4" s="1"/>
  <c r="S380" i="4" s="1"/>
  <c r="R382" i="4"/>
  <c r="R381" i="4" s="1"/>
  <c r="R380" i="4" s="1"/>
  <c r="AB371" i="4"/>
  <c r="AA371" i="4"/>
  <c r="Z371" i="4"/>
  <c r="Y371" i="4"/>
  <c r="X371" i="4"/>
  <c r="W371" i="4"/>
  <c r="V371" i="4"/>
  <c r="U371" i="4"/>
  <c r="T371" i="4"/>
  <c r="S371" i="4"/>
  <c r="R371" i="4"/>
  <c r="AB364" i="4"/>
  <c r="AA364" i="4"/>
  <c r="Z364" i="4"/>
  <c r="Y364" i="4"/>
  <c r="X364" i="4"/>
  <c r="W364" i="4"/>
  <c r="V364" i="4"/>
  <c r="U364" i="4"/>
  <c r="T364" i="4"/>
  <c r="S364" i="4"/>
  <c r="R364" i="4"/>
  <c r="AB358" i="4"/>
  <c r="AA358" i="4"/>
  <c r="Z358" i="4"/>
  <c r="Y358" i="4"/>
  <c r="X358" i="4"/>
  <c r="W358" i="4"/>
  <c r="V358" i="4"/>
  <c r="U358" i="4"/>
  <c r="T358" i="4"/>
  <c r="S358" i="4"/>
  <c r="R358" i="4"/>
  <c r="AB351" i="4"/>
  <c r="AA351" i="4"/>
  <c r="Z351" i="4"/>
  <c r="Y351" i="4"/>
  <c r="X351" i="4"/>
  <c r="W351" i="4"/>
  <c r="V351" i="4"/>
  <c r="U351" i="4"/>
  <c r="T351" i="4"/>
  <c r="S351" i="4"/>
  <c r="R351" i="4"/>
  <c r="AB345" i="4"/>
  <c r="AA345" i="4"/>
  <c r="Z345" i="4"/>
  <c r="Y345" i="4"/>
  <c r="X345" i="4"/>
  <c r="W345" i="4"/>
  <c r="V345" i="4"/>
  <c r="U345" i="4"/>
  <c r="T345" i="4"/>
  <c r="S345" i="4"/>
  <c r="R345" i="4"/>
  <c r="AB338" i="4"/>
  <c r="AA338" i="4"/>
  <c r="Z338" i="4"/>
  <c r="Y338" i="4"/>
  <c r="X338" i="4"/>
  <c r="W338" i="4"/>
  <c r="V338" i="4"/>
  <c r="U338" i="4"/>
  <c r="T338" i="4"/>
  <c r="S338" i="4"/>
  <c r="R338" i="4"/>
  <c r="AB328" i="4"/>
  <c r="AA328" i="4"/>
  <c r="Z328" i="4"/>
  <c r="Y328" i="4"/>
  <c r="X328" i="4"/>
  <c r="W328" i="4"/>
  <c r="V328" i="4"/>
  <c r="U328" i="4"/>
  <c r="T328" i="4"/>
  <c r="S328" i="4"/>
  <c r="R328" i="4"/>
  <c r="AB323" i="4"/>
  <c r="AA323" i="4"/>
  <c r="Z323" i="4"/>
  <c r="Y323" i="4"/>
  <c r="X323" i="4"/>
  <c r="W323" i="4"/>
  <c r="V323" i="4"/>
  <c r="U323" i="4"/>
  <c r="T323" i="4"/>
  <c r="S323" i="4"/>
  <c r="R323" i="4"/>
  <c r="AB320" i="4"/>
  <c r="AA320" i="4"/>
  <c r="Z320" i="4"/>
  <c r="Y320" i="4"/>
  <c r="X320" i="4"/>
  <c r="W320" i="4"/>
  <c r="V320" i="4"/>
  <c r="U320" i="4"/>
  <c r="T320" i="4"/>
  <c r="S320" i="4"/>
  <c r="R320" i="4"/>
  <c r="AB316" i="4"/>
  <c r="AA316" i="4"/>
  <c r="Z316" i="4"/>
  <c r="Y316" i="4"/>
  <c r="X316" i="4"/>
  <c r="W316" i="4"/>
  <c r="V316" i="4"/>
  <c r="U316" i="4"/>
  <c r="T316" i="4"/>
  <c r="S316" i="4"/>
  <c r="R316" i="4"/>
  <c r="AB307" i="4"/>
  <c r="AA307" i="4"/>
  <c r="Z307" i="4"/>
  <c r="Y307" i="4"/>
  <c r="X307" i="4"/>
  <c r="W307" i="4"/>
  <c r="V307" i="4"/>
  <c r="U307" i="4"/>
  <c r="T307" i="4"/>
  <c r="S307" i="4"/>
  <c r="R307" i="4"/>
  <c r="AB302" i="4"/>
  <c r="AA302" i="4"/>
  <c r="Z302" i="4"/>
  <c r="Y302" i="4"/>
  <c r="X302" i="4"/>
  <c r="W302" i="4"/>
  <c r="V302" i="4"/>
  <c r="U302" i="4"/>
  <c r="T302" i="4"/>
  <c r="S302" i="4"/>
  <c r="R302" i="4"/>
  <c r="AB299" i="4"/>
  <c r="AA299" i="4"/>
  <c r="Z299" i="4"/>
  <c r="Y299" i="4"/>
  <c r="X299" i="4"/>
  <c r="W299" i="4"/>
  <c r="V299" i="4"/>
  <c r="U299" i="4"/>
  <c r="T299" i="4"/>
  <c r="S299" i="4"/>
  <c r="R299" i="4"/>
  <c r="AB294" i="4"/>
  <c r="AA294" i="4"/>
  <c r="Z294" i="4"/>
  <c r="Y294" i="4"/>
  <c r="X294" i="4"/>
  <c r="W294" i="4"/>
  <c r="V294" i="4"/>
  <c r="U294" i="4"/>
  <c r="T294" i="4"/>
  <c r="S294" i="4"/>
  <c r="R294" i="4"/>
  <c r="AB288" i="4"/>
  <c r="AA288" i="4"/>
  <c r="Z288" i="4"/>
  <c r="Y288" i="4"/>
  <c r="X288" i="4"/>
  <c r="W288" i="4"/>
  <c r="V288" i="4"/>
  <c r="U288" i="4"/>
  <c r="T288" i="4"/>
  <c r="S288" i="4"/>
  <c r="R288" i="4"/>
  <c r="AB285" i="4"/>
  <c r="AA285" i="4"/>
  <c r="Z285" i="4"/>
  <c r="Y285" i="4"/>
  <c r="X285" i="4"/>
  <c r="W285" i="4"/>
  <c r="V285" i="4"/>
  <c r="U285" i="4"/>
  <c r="T285" i="4"/>
  <c r="S285" i="4"/>
  <c r="R285" i="4"/>
  <c r="AB276" i="4"/>
  <c r="AA276" i="4"/>
  <c r="Z276" i="4"/>
  <c r="Y276" i="4"/>
  <c r="X276" i="4"/>
  <c r="W276" i="4"/>
  <c r="V276" i="4"/>
  <c r="U276" i="4"/>
  <c r="T276" i="4"/>
  <c r="S276" i="4"/>
  <c r="R276" i="4"/>
  <c r="AB273" i="4"/>
  <c r="AA273" i="4"/>
  <c r="Z273" i="4"/>
  <c r="Y273" i="4"/>
  <c r="X273" i="4"/>
  <c r="W273" i="4"/>
  <c r="V273" i="4"/>
  <c r="U273" i="4"/>
  <c r="T273" i="4"/>
  <c r="S273" i="4"/>
  <c r="R273" i="4"/>
  <c r="AB264" i="4"/>
  <c r="AA264" i="4"/>
  <c r="Z264" i="4"/>
  <c r="Y264" i="4"/>
  <c r="X264" i="4"/>
  <c r="W264" i="4"/>
  <c r="V264" i="4"/>
  <c r="U264" i="4"/>
  <c r="T264" i="4"/>
  <c r="S264" i="4"/>
  <c r="R264" i="4"/>
  <c r="AB259" i="4"/>
  <c r="AA259" i="4"/>
  <c r="Z259" i="4"/>
  <c r="Y259" i="4"/>
  <c r="X259" i="4"/>
  <c r="W259" i="4"/>
  <c r="V259" i="4"/>
  <c r="U259" i="4"/>
  <c r="T259" i="4"/>
  <c r="S259" i="4"/>
  <c r="R259" i="4"/>
  <c r="AB250" i="4"/>
  <c r="AA250" i="4"/>
  <c r="Z250" i="4"/>
  <c r="Y250" i="4"/>
  <c r="X250" i="4"/>
  <c r="W250" i="4"/>
  <c r="V250" i="4"/>
  <c r="U250" i="4"/>
  <c r="T250" i="4"/>
  <c r="S250" i="4"/>
  <c r="R250" i="4"/>
  <c r="AB243" i="4"/>
  <c r="AA243" i="4"/>
  <c r="Z243" i="4"/>
  <c r="Y243" i="4"/>
  <c r="X243" i="4"/>
  <c r="W243" i="4"/>
  <c r="V243" i="4"/>
  <c r="U243" i="4"/>
  <c r="T243" i="4"/>
  <c r="S243" i="4"/>
  <c r="R243" i="4"/>
  <c r="AB240" i="4"/>
  <c r="AA240" i="4"/>
  <c r="Z240" i="4"/>
  <c r="Y240" i="4"/>
  <c r="X240" i="4"/>
  <c r="W240" i="4"/>
  <c r="V240" i="4"/>
  <c r="U240" i="4"/>
  <c r="T240" i="4"/>
  <c r="S240" i="4"/>
  <c r="R240" i="4"/>
  <c r="AB230" i="4"/>
  <c r="AA230" i="4"/>
  <c r="Z230" i="4"/>
  <c r="Y230" i="4"/>
  <c r="X230" i="4"/>
  <c r="W230" i="4"/>
  <c r="V230" i="4"/>
  <c r="U230" i="4"/>
  <c r="T230" i="4"/>
  <c r="S230" i="4"/>
  <c r="R230" i="4"/>
  <c r="AB223" i="4"/>
  <c r="AA223" i="4"/>
  <c r="Z223" i="4"/>
  <c r="Y223" i="4"/>
  <c r="X223" i="4"/>
  <c r="W223" i="4"/>
  <c r="V223" i="4"/>
  <c r="U223" i="4"/>
  <c r="T223" i="4"/>
  <c r="S223" i="4"/>
  <c r="R223" i="4"/>
  <c r="AB218" i="4"/>
  <c r="AA218" i="4"/>
  <c r="Z218" i="4"/>
  <c r="Y218" i="4"/>
  <c r="X218" i="4"/>
  <c r="W218" i="4"/>
  <c r="V218" i="4"/>
  <c r="U218" i="4"/>
  <c r="T218" i="4"/>
  <c r="S218" i="4"/>
  <c r="R218" i="4"/>
  <c r="AB211" i="4"/>
  <c r="AA211" i="4"/>
  <c r="Z211" i="4"/>
  <c r="Y211" i="4"/>
  <c r="X211" i="4"/>
  <c r="W211" i="4"/>
  <c r="V211" i="4"/>
  <c r="U211" i="4"/>
  <c r="T211" i="4"/>
  <c r="S211" i="4"/>
  <c r="R211" i="4"/>
  <c r="AB205" i="4"/>
  <c r="AA205" i="4"/>
  <c r="Z205" i="4"/>
  <c r="Y205" i="4"/>
  <c r="X205" i="4"/>
  <c r="W205" i="4"/>
  <c r="V205" i="4"/>
  <c r="U205" i="4"/>
  <c r="T205" i="4"/>
  <c r="S205" i="4"/>
  <c r="R205" i="4"/>
  <c r="AB200" i="4"/>
  <c r="AA200" i="4"/>
  <c r="Z200" i="4"/>
  <c r="Y200" i="4"/>
  <c r="X200" i="4"/>
  <c r="W200" i="4"/>
  <c r="V200" i="4"/>
  <c r="U200" i="4"/>
  <c r="T200" i="4"/>
  <c r="S200" i="4"/>
  <c r="R200" i="4"/>
  <c r="AB192" i="4"/>
  <c r="AA192" i="4"/>
  <c r="Z192" i="4"/>
  <c r="Y192" i="4"/>
  <c r="X192" i="4"/>
  <c r="W192" i="4"/>
  <c r="V192" i="4"/>
  <c r="U192" i="4"/>
  <c r="T192" i="4"/>
  <c r="S192" i="4"/>
  <c r="R192" i="4"/>
  <c r="AB186" i="4"/>
  <c r="AA186" i="4"/>
  <c r="Z186" i="4"/>
  <c r="Y186" i="4"/>
  <c r="X186" i="4"/>
  <c r="W186" i="4"/>
  <c r="V186" i="4"/>
  <c r="U186" i="4"/>
  <c r="T186" i="4"/>
  <c r="S186" i="4"/>
  <c r="R186" i="4"/>
  <c r="AB180" i="4"/>
  <c r="AA180" i="4"/>
  <c r="Z180" i="4"/>
  <c r="Y180" i="4"/>
  <c r="X180" i="4"/>
  <c r="W180" i="4"/>
  <c r="V180" i="4"/>
  <c r="U180" i="4"/>
  <c r="T180" i="4"/>
  <c r="S180" i="4"/>
  <c r="R180" i="4"/>
  <c r="AB171" i="4"/>
  <c r="AA171" i="4"/>
  <c r="Z171" i="4"/>
  <c r="Y171" i="4"/>
  <c r="X171" i="4"/>
  <c r="W171" i="4"/>
  <c r="V171" i="4"/>
  <c r="U171" i="4"/>
  <c r="T171" i="4"/>
  <c r="S171" i="4"/>
  <c r="R171" i="4"/>
  <c r="AB164" i="4"/>
  <c r="AA164" i="4"/>
  <c r="Z164" i="4"/>
  <c r="Y164" i="4"/>
  <c r="X164" i="4"/>
  <c r="W164" i="4"/>
  <c r="V164" i="4"/>
  <c r="U164" i="4"/>
  <c r="T164" i="4"/>
  <c r="S164" i="4"/>
  <c r="R164" i="4"/>
  <c r="AB155" i="4"/>
  <c r="AA155" i="4"/>
  <c r="Z155" i="4"/>
  <c r="Y155" i="4"/>
  <c r="X155" i="4"/>
  <c r="W155" i="4"/>
  <c r="V155" i="4"/>
  <c r="U155" i="4"/>
  <c r="T155" i="4"/>
  <c r="S155" i="4"/>
  <c r="R155" i="4"/>
  <c r="AB146" i="4"/>
  <c r="AA146" i="4"/>
  <c r="Z146" i="4"/>
  <c r="Y146" i="4"/>
  <c r="X146" i="4"/>
  <c r="W146" i="4"/>
  <c r="V146" i="4"/>
  <c r="U146" i="4"/>
  <c r="T146" i="4"/>
  <c r="S146" i="4"/>
  <c r="R146" i="4"/>
  <c r="AB135" i="4"/>
  <c r="AA135" i="4"/>
  <c r="Z135" i="4"/>
  <c r="Y135" i="4"/>
  <c r="X135" i="4"/>
  <c r="W135" i="4"/>
  <c r="V135" i="4"/>
  <c r="U135" i="4"/>
  <c r="T135" i="4"/>
  <c r="S135" i="4"/>
  <c r="R135" i="4"/>
  <c r="AB131" i="4"/>
  <c r="AA131" i="4"/>
  <c r="Z131" i="4"/>
  <c r="Y131" i="4"/>
  <c r="X131" i="4"/>
  <c r="W131" i="4"/>
  <c r="V131" i="4"/>
  <c r="U131" i="4"/>
  <c r="T131" i="4"/>
  <c r="S131" i="4"/>
  <c r="R131" i="4"/>
  <c r="AB123" i="4"/>
  <c r="AA123" i="4"/>
  <c r="Z123" i="4"/>
  <c r="Y123" i="4"/>
  <c r="X123" i="4"/>
  <c r="W123" i="4"/>
  <c r="V123" i="4"/>
  <c r="U123" i="4"/>
  <c r="T123" i="4"/>
  <c r="S123" i="4"/>
  <c r="R123" i="4"/>
  <c r="AB118" i="4"/>
  <c r="AA118" i="4"/>
  <c r="Z118" i="4"/>
  <c r="Y118" i="4"/>
  <c r="X118" i="4"/>
  <c r="W118" i="4"/>
  <c r="V118" i="4"/>
  <c r="U118" i="4"/>
  <c r="T118" i="4"/>
  <c r="S118" i="4"/>
  <c r="R118" i="4"/>
  <c r="AB115" i="4"/>
  <c r="AA115" i="4"/>
  <c r="Z115" i="4"/>
  <c r="Y115" i="4"/>
  <c r="X115" i="4"/>
  <c r="W115" i="4"/>
  <c r="V115" i="4"/>
  <c r="U115" i="4"/>
  <c r="T115" i="4"/>
  <c r="S115" i="4"/>
  <c r="R115" i="4"/>
  <c r="AB109" i="4"/>
  <c r="AA109" i="4"/>
  <c r="Z109" i="4"/>
  <c r="Y109" i="4"/>
  <c r="X109" i="4"/>
  <c r="W109" i="4"/>
  <c r="V109" i="4"/>
  <c r="U109" i="4"/>
  <c r="T109" i="4"/>
  <c r="S109" i="4"/>
  <c r="R109" i="4"/>
  <c r="AB99" i="4"/>
  <c r="AA99" i="4"/>
  <c r="Z99" i="4"/>
  <c r="Y99" i="4"/>
  <c r="X99" i="4"/>
  <c r="W99" i="4"/>
  <c r="V99" i="4"/>
  <c r="U99" i="4"/>
  <c r="T99" i="4"/>
  <c r="S99" i="4"/>
  <c r="R99" i="4"/>
  <c r="AB89" i="4"/>
  <c r="AA89" i="4"/>
  <c r="Z89" i="4"/>
  <c r="Y89" i="4"/>
  <c r="X89" i="4"/>
  <c r="W89" i="4"/>
  <c r="V89" i="4"/>
  <c r="U89" i="4"/>
  <c r="T89" i="4"/>
  <c r="S89" i="4"/>
  <c r="R89" i="4"/>
  <c r="AB83" i="4"/>
  <c r="AA83" i="4"/>
  <c r="Z83" i="4"/>
  <c r="Y83" i="4"/>
  <c r="X83" i="4"/>
  <c r="W83" i="4"/>
  <c r="V83" i="4"/>
  <c r="U83" i="4"/>
  <c r="T83" i="4"/>
  <c r="S83" i="4"/>
  <c r="R83" i="4"/>
  <c r="AB80" i="4"/>
  <c r="AA80" i="4"/>
  <c r="Z80" i="4"/>
  <c r="Y80" i="4"/>
  <c r="X80" i="4"/>
  <c r="W80" i="4"/>
  <c r="V80" i="4"/>
  <c r="U80" i="4"/>
  <c r="T80" i="4"/>
  <c r="S80" i="4"/>
  <c r="R80" i="4"/>
  <c r="AB71" i="4"/>
  <c r="AA71" i="4"/>
  <c r="Z71" i="4"/>
  <c r="Y71" i="4"/>
  <c r="X71" i="4"/>
  <c r="W71" i="4"/>
  <c r="V71" i="4"/>
  <c r="U71" i="4"/>
  <c r="T71" i="4"/>
  <c r="S71" i="4"/>
  <c r="R71" i="4"/>
  <c r="AB61" i="4"/>
  <c r="AA61" i="4"/>
  <c r="Z61" i="4"/>
  <c r="Y61" i="4"/>
  <c r="X61" i="4"/>
  <c r="W61" i="4"/>
  <c r="V61" i="4"/>
  <c r="U61" i="4"/>
  <c r="T61" i="4"/>
  <c r="S61" i="4"/>
  <c r="R61" i="4"/>
  <c r="AB56" i="4"/>
  <c r="AA56" i="4"/>
  <c r="Z56" i="4"/>
  <c r="Y56" i="4"/>
  <c r="X56" i="4"/>
  <c r="W56" i="4"/>
  <c r="V56" i="4"/>
  <c r="U56" i="4"/>
  <c r="T56" i="4"/>
  <c r="S56" i="4"/>
  <c r="R56" i="4"/>
  <c r="AB51" i="4"/>
  <c r="AA51" i="4"/>
  <c r="Z51" i="4"/>
  <c r="Y51" i="4"/>
  <c r="X51" i="4"/>
  <c r="W51" i="4"/>
  <c r="V51" i="4"/>
  <c r="U51" i="4"/>
  <c r="T51" i="4"/>
  <c r="S51" i="4"/>
  <c r="R51" i="4"/>
  <c r="AB46" i="4"/>
  <c r="AB45" i="4" s="1"/>
  <c r="AA46" i="4"/>
  <c r="AA45" i="4" s="1"/>
  <c r="Z46" i="4"/>
  <c r="Z45" i="4" s="1"/>
  <c r="Y46" i="4"/>
  <c r="Y45" i="4" s="1"/>
  <c r="X46" i="4"/>
  <c r="X45" i="4" s="1"/>
  <c r="W46" i="4"/>
  <c r="W45" i="4" s="1"/>
  <c r="V46" i="4"/>
  <c r="V45" i="4" s="1"/>
  <c r="U46" i="4"/>
  <c r="T46" i="4"/>
  <c r="T45" i="4" s="1"/>
  <c r="S46" i="4"/>
  <c r="S45" i="4" s="1"/>
  <c r="R46" i="4"/>
  <c r="R45" i="4" s="1"/>
  <c r="AB43" i="4"/>
  <c r="AB42" i="4" s="1"/>
  <c r="AA43" i="4"/>
  <c r="AA42" i="4" s="1"/>
  <c r="Z43" i="4"/>
  <c r="Z42" i="4" s="1"/>
  <c r="Y43" i="4"/>
  <c r="Y42" i="4" s="1"/>
  <c r="X43" i="4"/>
  <c r="X42" i="4" s="1"/>
  <c r="W43" i="4"/>
  <c r="W42" i="4" s="1"/>
  <c r="V43" i="4"/>
  <c r="V42" i="4" s="1"/>
  <c r="U43" i="4"/>
  <c r="U42" i="4" s="1"/>
  <c r="T43" i="4"/>
  <c r="T42" i="4" s="1"/>
  <c r="S43" i="4"/>
  <c r="S42" i="4" s="1"/>
  <c r="R43" i="4"/>
  <c r="R42" i="4" s="1"/>
  <c r="AB40" i="4"/>
  <c r="AB39" i="4" s="1"/>
  <c r="AA40" i="4"/>
  <c r="AA39" i="4" s="1"/>
  <c r="Z40" i="4"/>
  <c r="Z39" i="4" s="1"/>
  <c r="Y40" i="4"/>
  <c r="Y39" i="4" s="1"/>
  <c r="X40" i="4"/>
  <c r="X39" i="4" s="1"/>
  <c r="W40" i="4"/>
  <c r="W39" i="4" s="1"/>
  <c r="V40" i="4"/>
  <c r="V39" i="4" s="1"/>
  <c r="U40" i="4"/>
  <c r="U39" i="4" s="1"/>
  <c r="T40" i="4"/>
  <c r="T39" i="4" s="1"/>
  <c r="S40" i="4"/>
  <c r="S39" i="4" s="1"/>
  <c r="R40" i="4"/>
  <c r="R39" i="4" s="1"/>
  <c r="AB37" i="4"/>
  <c r="AB36" i="4" s="1"/>
  <c r="AA37" i="4"/>
  <c r="AA36" i="4" s="1"/>
  <c r="Z37" i="4"/>
  <c r="Z36" i="4" s="1"/>
  <c r="Y37" i="4"/>
  <c r="Y36" i="4" s="1"/>
  <c r="X37" i="4"/>
  <c r="X36" i="4" s="1"/>
  <c r="W37" i="4"/>
  <c r="W36" i="4" s="1"/>
  <c r="V37" i="4"/>
  <c r="V36" i="4" s="1"/>
  <c r="U37" i="4"/>
  <c r="U36" i="4" s="1"/>
  <c r="T37" i="4"/>
  <c r="T36" i="4" s="1"/>
  <c r="S37" i="4"/>
  <c r="S36" i="4" s="1"/>
  <c r="R37" i="4"/>
  <c r="R36" i="4" s="1"/>
  <c r="AB29" i="4"/>
  <c r="AA29" i="4"/>
  <c r="Z29" i="4"/>
  <c r="Y29" i="4"/>
  <c r="X29" i="4"/>
  <c r="W29" i="4"/>
  <c r="V29" i="4"/>
  <c r="U29" i="4"/>
  <c r="T29" i="4"/>
  <c r="S29" i="4"/>
  <c r="R29" i="4"/>
  <c r="AB24" i="4"/>
  <c r="AA24" i="4"/>
  <c r="Z24" i="4"/>
  <c r="Y24" i="4"/>
  <c r="X24" i="4"/>
  <c r="W24" i="4"/>
  <c r="V24" i="4"/>
  <c r="U24" i="4"/>
  <c r="T24" i="4"/>
  <c r="S24" i="4"/>
  <c r="R24" i="4"/>
  <c r="Q24" i="4"/>
  <c r="AB20" i="4"/>
  <c r="AB19" i="4" s="1"/>
  <c r="AB18" i="4" s="1"/>
  <c r="AA20" i="4"/>
  <c r="Z20" i="4"/>
  <c r="Z19" i="4" s="1"/>
  <c r="Z18" i="4" s="1"/>
  <c r="Y20" i="4"/>
  <c r="Y19" i="4" s="1"/>
  <c r="Y18" i="4" s="1"/>
  <c r="X20" i="4"/>
  <c r="X19" i="4" s="1"/>
  <c r="X18" i="4" s="1"/>
  <c r="W20" i="4"/>
  <c r="W19" i="4" s="1"/>
  <c r="W18" i="4" s="1"/>
  <c r="V20" i="4"/>
  <c r="V19" i="4" s="1"/>
  <c r="V18" i="4" s="1"/>
  <c r="U20" i="4"/>
  <c r="U19" i="4" s="1"/>
  <c r="U18" i="4" s="1"/>
  <c r="T20" i="4"/>
  <c r="T19" i="4" s="1"/>
  <c r="T18" i="4" s="1"/>
  <c r="S20" i="4"/>
  <c r="S19" i="4" s="1"/>
  <c r="S18" i="4" s="1"/>
  <c r="R20" i="4"/>
  <c r="R19" i="4" s="1"/>
  <c r="R18" i="4" s="1"/>
  <c r="Q20" i="4"/>
  <c r="Q19" i="4" s="1"/>
  <c r="AB11" i="4"/>
  <c r="AB9" i="4" s="1"/>
  <c r="AB8" i="4" s="1"/>
  <c r="AB7" i="4" s="1"/>
  <c r="AA11" i="4"/>
  <c r="AA9" i="4" s="1"/>
  <c r="AA8" i="4" s="1"/>
  <c r="AA7" i="4" s="1"/>
  <c r="Z11" i="4"/>
  <c r="Z9" i="4" s="1"/>
  <c r="Z8" i="4" s="1"/>
  <c r="Z7" i="4" s="1"/>
  <c r="Y11" i="4"/>
  <c r="Y9" i="4" s="1"/>
  <c r="Y8" i="4" s="1"/>
  <c r="Y7" i="4" s="1"/>
  <c r="X11" i="4"/>
  <c r="X9" i="4" s="1"/>
  <c r="X8" i="4" s="1"/>
  <c r="X7" i="4" s="1"/>
  <c r="W11" i="4"/>
  <c r="W9" i="4" s="1"/>
  <c r="W8" i="4" s="1"/>
  <c r="W7" i="4" s="1"/>
  <c r="V11" i="4"/>
  <c r="V9" i="4" s="1"/>
  <c r="V8" i="4" s="1"/>
  <c r="V7" i="4" s="1"/>
  <c r="U11" i="4"/>
  <c r="U9" i="4" s="1"/>
  <c r="U8" i="4" s="1"/>
  <c r="U7" i="4" s="1"/>
  <c r="T11" i="4"/>
  <c r="T9" i="4" s="1"/>
  <c r="T8" i="4" s="1"/>
  <c r="T7" i="4" s="1"/>
  <c r="S11" i="4"/>
  <c r="R11" i="4"/>
  <c r="R9" i="4" s="1"/>
  <c r="R8" i="4" s="1"/>
  <c r="R7" i="4" s="1"/>
  <c r="Q11" i="4"/>
  <c r="Q9" i="4" s="1"/>
  <c r="N539" i="4"/>
  <c r="N538" i="4" s="1"/>
  <c r="N537" i="4" s="1"/>
  <c r="N536" i="4" s="1"/>
  <c r="N535" i="4" s="1"/>
  <c r="L539" i="4"/>
  <c r="L538" i="4" s="1"/>
  <c r="L537" i="4" s="1"/>
  <c r="L536" i="4" s="1"/>
  <c r="L535" i="4" s="1"/>
  <c r="J539" i="4"/>
  <c r="J538" i="4" s="1"/>
  <c r="J537" i="4" s="1"/>
  <c r="J536" i="4" s="1"/>
  <c r="J535" i="4" s="1"/>
  <c r="I539" i="4"/>
  <c r="I538" i="4" s="1"/>
  <c r="I537" i="4" s="1"/>
  <c r="I536" i="4" s="1"/>
  <c r="I535" i="4" s="1"/>
  <c r="H539" i="4"/>
  <c r="H538" i="4" s="1"/>
  <c r="H537" i="4" s="1"/>
  <c r="H536" i="4" s="1"/>
  <c r="H535" i="4" s="1"/>
  <c r="G539" i="4"/>
  <c r="G538" i="4" s="1"/>
  <c r="G537" i="4" s="1"/>
  <c r="G536" i="4" s="1"/>
  <c r="G535" i="4" s="1"/>
  <c r="F539" i="4"/>
  <c r="F538" i="4" s="1"/>
  <c r="F537" i="4" s="1"/>
  <c r="F536" i="4" s="1"/>
  <c r="F535" i="4" s="1"/>
  <c r="E539" i="4"/>
  <c r="E538" i="4" s="1"/>
  <c r="E537" i="4" s="1"/>
  <c r="E536" i="4" s="1"/>
  <c r="E535" i="4" s="1"/>
  <c r="D539" i="4"/>
  <c r="D538" i="4" s="1"/>
  <c r="D537" i="4" s="1"/>
  <c r="D536" i="4" s="1"/>
  <c r="D535" i="4" s="1"/>
  <c r="M539" i="4"/>
  <c r="M538" i="4" s="1"/>
  <c r="M537" i="4" s="1"/>
  <c r="M536" i="4" s="1"/>
  <c r="M535" i="4" s="1"/>
  <c r="K539" i="4"/>
  <c r="K538" i="4" s="1"/>
  <c r="K537" i="4" s="1"/>
  <c r="K536" i="4" s="1"/>
  <c r="K535" i="4" s="1"/>
  <c r="N533" i="4"/>
  <c r="N532" i="4" s="1"/>
  <c r="N531" i="4" s="1"/>
  <c r="N530" i="4" s="1"/>
  <c r="N529" i="4" s="1"/>
  <c r="L533" i="4"/>
  <c r="L532" i="4" s="1"/>
  <c r="L531" i="4" s="1"/>
  <c r="L530" i="4" s="1"/>
  <c r="L529" i="4" s="1"/>
  <c r="K533" i="4"/>
  <c r="K532" i="4" s="1"/>
  <c r="K531" i="4" s="1"/>
  <c r="K530" i="4" s="1"/>
  <c r="K529" i="4" s="1"/>
  <c r="J533" i="4"/>
  <c r="J532" i="4" s="1"/>
  <c r="J531" i="4" s="1"/>
  <c r="J530" i="4" s="1"/>
  <c r="J529" i="4" s="1"/>
  <c r="H533" i="4"/>
  <c r="H532" i="4" s="1"/>
  <c r="H531" i="4" s="1"/>
  <c r="H530" i="4" s="1"/>
  <c r="H529" i="4" s="1"/>
  <c r="F533" i="4"/>
  <c r="F532" i="4" s="1"/>
  <c r="F531" i="4" s="1"/>
  <c r="F530" i="4" s="1"/>
  <c r="F529" i="4" s="1"/>
  <c r="E533" i="4"/>
  <c r="E532" i="4" s="1"/>
  <c r="E531" i="4" s="1"/>
  <c r="E530" i="4" s="1"/>
  <c r="E529" i="4" s="1"/>
  <c r="D533" i="4"/>
  <c r="D532" i="4" s="1"/>
  <c r="D531" i="4" s="1"/>
  <c r="D530" i="4" s="1"/>
  <c r="D529" i="4" s="1"/>
  <c r="M533" i="4"/>
  <c r="M532" i="4" s="1"/>
  <c r="M531" i="4" s="1"/>
  <c r="M530" i="4" s="1"/>
  <c r="M529" i="4" s="1"/>
  <c r="I533" i="4"/>
  <c r="I532" i="4" s="1"/>
  <c r="I531" i="4" s="1"/>
  <c r="I530" i="4" s="1"/>
  <c r="I529" i="4" s="1"/>
  <c r="G533" i="4"/>
  <c r="G532" i="4" s="1"/>
  <c r="G531" i="4" s="1"/>
  <c r="G530" i="4" s="1"/>
  <c r="G529" i="4" s="1"/>
  <c r="N527" i="4"/>
  <c r="N526" i="4" s="1"/>
  <c r="N525" i="4" s="1"/>
  <c r="N524" i="4" s="1"/>
  <c r="N523" i="4" s="1"/>
  <c r="M527" i="4"/>
  <c r="M526" i="4" s="1"/>
  <c r="M525" i="4" s="1"/>
  <c r="M524" i="4" s="1"/>
  <c r="M523" i="4" s="1"/>
  <c r="L527" i="4"/>
  <c r="L526" i="4" s="1"/>
  <c r="L525" i="4" s="1"/>
  <c r="L524" i="4" s="1"/>
  <c r="L523" i="4" s="1"/>
  <c r="K527" i="4"/>
  <c r="K526" i="4" s="1"/>
  <c r="K525" i="4" s="1"/>
  <c r="K524" i="4" s="1"/>
  <c r="K523" i="4" s="1"/>
  <c r="J527" i="4"/>
  <c r="J526" i="4" s="1"/>
  <c r="J525" i="4" s="1"/>
  <c r="J524" i="4" s="1"/>
  <c r="J523" i="4" s="1"/>
  <c r="I527" i="4"/>
  <c r="I526" i="4" s="1"/>
  <c r="I525" i="4" s="1"/>
  <c r="I524" i="4" s="1"/>
  <c r="I523" i="4" s="1"/>
  <c r="H527" i="4"/>
  <c r="H526" i="4" s="1"/>
  <c r="H525" i="4" s="1"/>
  <c r="H524" i="4" s="1"/>
  <c r="H523" i="4" s="1"/>
  <c r="E527" i="4"/>
  <c r="E526" i="4" s="1"/>
  <c r="E525" i="4" s="1"/>
  <c r="E524" i="4" s="1"/>
  <c r="E523" i="4" s="1"/>
  <c r="D527" i="4"/>
  <c r="D526" i="4" s="1"/>
  <c r="D525" i="4" s="1"/>
  <c r="D524" i="4" s="1"/>
  <c r="D523" i="4" s="1"/>
  <c r="G527" i="4"/>
  <c r="G526" i="4" s="1"/>
  <c r="G525" i="4" s="1"/>
  <c r="G524" i="4" s="1"/>
  <c r="G523" i="4" s="1"/>
  <c r="F527" i="4"/>
  <c r="F526" i="4" s="1"/>
  <c r="F525" i="4" s="1"/>
  <c r="F524" i="4" s="1"/>
  <c r="F523" i="4" s="1"/>
  <c r="N521" i="4"/>
  <c r="N520" i="4" s="1"/>
  <c r="N519" i="4" s="1"/>
  <c r="N518" i="4" s="1"/>
  <c r="N517" i="4" s="1"/>
  <c r="M521" i="4"/>
  <c r="M520" i="4" s="1"/>
  <c r="M519" i="4" s="1"/>
  <c r="M518" i="4" s="1"/>
  <c r="M517" i="4" s="1"/>
  <c r="L521" i="4"/>
  <c r="L520" i="4" s="1"/>
  <c r="L519" i="4" s="1"/>
  <c r="L518" i="4" s="1"/>
  <c r="L517" i="4" s="1"/>
  <c r="I521" i="4"/>
  <c r="I520" i="4" s="1"/>
  <c r="I519" i="4" s="1"/>
  <c r="I518" i="4" s="1"/>
  <c r="I517" i="4" s="1"/>
  <c r="G521" i="4"/>
  <c r="G520" i="4" s="1"/>
  <c r="G519" i="4" s="1"/>
  <c r="G518" i="4" s="1"/>
  <c r="G517" i="4" s="1"/>
  <c r="F521" i="4"/>
  <c r="F520" i="4" s="1"/>
  <c r="F519" i="4" s="1"/>
  <c r="F518" i="4" s="1"/>
  <c r="F517" i="4" s="1"/>
  <c r="E521" i="4"/>
  <c r="E520" i="4" s="1"/>
  <c r="E519" i="4" s="1"/>
  <c r="E518" i="4" s="1"/>
  <c r="E517" i="4" s="1"/>
  <c r="D521" i="4"/>
  <c r="D520" i="4" s="1"/>
  <c r="D519" i="4" s="1"/>
  <c r="D518" i="4" s="1"/>
  <c r="D517" i="4" s="1"/>
  <c r="K521" i="4"/>
  <c r="K520" i="4" s="1"/>
  <c r="K519" i="4" s="1"/>
  <c r="K518" i="4" s="1"/>
  <c r="K517" i="4" s="1"/>
  <c r="J521" i="4"/>
  <c r="J520" i="4" s="1"/>
  <c r="J519" i="4" s="1"/>
  <c r="J518" i="4" s="1"/>
  <c r="J517" i="4" s="1"/>
  <c r="H521" i="4"/>
  <c r="H520" i="4" s="1"/>
  <c r="H519" i="4" s="1"/>
  <c r="H518" i="4" s="1"/>
  <c r="H517" i="4" s="1"/>
  <c r="M515" i="4"/>
  <c r="M514" i="4" s="1"/>
  <c r="M513" i="4" s="1"/>
  <c r="M512" i="4" s="1"/>
  <c r="L515" i="4"/>
  <c r="L514" i="4" s="1"/>
  <c r="L513" i="4" s="1"/>
  <c r="L512" i="4" s="1"/>
  <c r="K515" i="4"/>
  <c r="K514" i="4" s="1"/>
  <c r="K513" i="4" s="1"/>
  <c r="K512" i="4" s="1"/>
  <c r="J515" i="4"/>
  <c r="J514" i="4" s="1"/>
  <c r="J513" i="4" s="1"/>
  <c r="J512" i="4" s="1"/>
  <c r="I515" i="4"/>
  <c r="I514" i="4" s="1"/>
  <c r="I513" i="4" s="1"/>
  <c r="I512" i="4" s="1"/>
  <c r="H515" i="4"/>
  <c r="H514" i="4" s="1"/>
  <c r="H513" i="4" s="1"/>
  <c r="H512" i="4" s="1"/>
  <c r="G515" i="4"/>
  <c r="G514" i="4" s="1"/>
  <c r="G513" i="4" s="1"/>
  <c r="G512" i="4" s="1"/>
  <c r="F515" i="4"/>
  <c r="F514" i="4" s="1"/>
  <c r="F513" i="4" s="1"/>
  <c r="F512" i="4" s="1"/>
  <c r="E515" i="4"/>
  <c r="E514" i="4" s="1"/>
  <c r="E513" i="4" s="1"/>
  <c r="E512" i="4" s="1"/>
  <c r="N515" i="4"/>
  <c r="N514" i="4" s="1"/>
  <c r="N513" i="4" s="1"/>
  <c r="N512" i="4" s="1"/>
  <c r="D515" i="4"/>
  <c r="D514" i="4" s="1"/>
  <c r="D513" i="4" s="1"/>
  <c r="D512" i="4" s="1"/>
  <c r="K510" i="4"/>
  <c r="K509" i="4" s="1"/>
  <c r="I510" i="4"/>
  <c r="I509" i="4" s="1"/>
  <c r="H510" i="4"/>
  <c r="H509" i="4" s="1"/>
  <c r="F510" i="4"/>
  <c r="F509" i="4" s="1"/>
  <c r="E510" i="4"/>
  <c r="E509" i="4" s="1"/>
  <c r="D510" i="4"/>
  <c r="D509" i="4" s="1"/>
  <c r="N510" i="4"/>
  <c r="N509" i="4" s="1"/>
  <c r="M510" i="4"/>
  <c r="M509" i="4" s="1"/>
  <c r="L510" i="4"/>
  <c r="L509" i="4" s="1"/>
  <c r="J510" i="4"/>
  <c r="J509" i="4" s="1"/>
  <c r="G510" i="4"/>
  <c r="G509" i="4" s="1"/>
  <c r="N507" i="4"/>
  <c r="N506" i="4" s="1"/>
  <c r="L507" i="4"/>
  <c r="L506" i="4" s="1"/>
  <c r="K507" i="4"/>
  <c r="K506" i="4" s="1"/>
  <c r="J507" i="4"/>
  <c r="J506" i="4" s="1"/>
  <c r="I507" i="4"/>
  <c r="I506" i="4" s="1"/>
  <c r="H507" i="4"/>
  <c r="H506" i="4" s="1"/>
  <c r="G507" i="4"/>
  <c r="G506" i="4" s="1"/>
  <c r="F507" i="4"/>
  <c r="F506" i="4" s="1"/>
  <c r="E507" i="4"/>
  <c r="E506" i="4" s="1"/>
  <c r="M507" i="4"/>
  <c r="M506" i="4" s="1"/>
  <c r="D507" i="4"/>
  <c r="D506" i="4" s="1"/>
  <c r="N503" i="4"/>
  <c r="N502" i="4" s="1"/>
  <c r="L503" i="4"/>
  <c r="L502" i="4" s="1"/>
  <c r="J503" i="4"/>
  <c r="J502" i="4" s="1"/>
  <c r="I503" i="4"/>
  <c r="I502" i="4" s="1"/>
  <c r="H503" i="4"/>
  <c r="H502" i="4" s="1"/>
  <c r="G503" i="4"/>
  <c r="G502" i="4" s="1"/>
  <c r="F503" i="4"/>
  <c r="F502" i="4" s="1"/>
  <c r="M503" i="4"/>
  <c r="M502" i="4" s="1"/>
  <c r="K503" i="4"/>
  <c r="K502" i="4" s="1"/>
  <c r="E503" i="4"/>
  <c r="E502" i="4" s="1"/>
  <c r="D503" i="4"/>
  <c r="D502" i="4" s="1"/>
  <c r="L500" i="4"/>
  <c r="L499" i="4" s="1"/>
  <c r="K500" i="4"/>
  <c r="K499" i="4" s="1"/>
  <c r="I500" i="4"/>
  <c r="I499" i="4" s="1"/>
  <c r="F500" i="4"/>
  <c r="F499" i="4" s="1"/>
  <c r="E500" i="4"/>
  <c r="E499" i="4" s="1"/>
  <c r="D500" i="4"/>
  <c r="D499" i="4" s="1"/>
  <c r="N500" i="4"/>
  <c r="N499" i="4" s="1"/>
  <c r="M500" i="4"/>
  <c r="M499" i="4" s="1"/>
  <c r="J500" i="4"/>
  <c r="J499" i="4" s="1"/>
  <c r="H500" i="4"/>
  <c r="H499" i="4" s="1"/>
  <c r="G500" i="4"/>
  <c r="G499" i="4" s="1"/>
  <c r="M496" i="4"/>
  <c r="M495" i="4" s="1"/>
  <c r="K496" i="4"/>
  <c r="K495" i="4" s="1"/>
  <c r="J496" i="4"/>
  <c r="J495" i="4" s="1"/>
  <c r="I496" i="4"/>
  <c r="I495" i="4" s="1"/>
  <c r="H496" i="4"/>
  <c r="H495" i="4" s="1"/>
  <c r="G496" i="4"/>
  <c r="G495" i="4" s="1"/>
  <c r="D496" i="4"/>
  <c r="D495" i="4" s="1"/>
  <c r="N496" i="4"/>
  <c r="N495" i="4" s="1"/>
  <c r="L496" i="4"/>
  <c r="L495" i="4" s="1"/>
  <c r="F496" i="4"/>
  <c r="F495" i="4" s="1"/>
  <c r="E496" i="4"/>
  <c r="E495" i="4" s="1"/>
  <c r="C496" i="4"/>
  <c r="C495" i="4" s="1"/>
  <c r="M493" i="4"/>
  <c r="M492" i="4" s="1"/>
  <c r="L493" i="4"/>
  <c r="L492" i="4" s="1"/>
  <c r="K493" i="4"/>
  <c r="K492" i="4" s="1"/>
  <c r="J493" i="4"/>
  <c r="J492" i="4" s="1"/>
  <c r="I493" i="4"/>
  <c r="I492" i="4" s="1"/>
  <c r="H493" i="4"/>
  <c r="H492" i="4" s="1"/>
  <c r="G493" i="4"/>
  <c r="G492" i="4" s="1"/>
  <c r="F493" i="4"/>
  <c r="F492" i="4" s="1"/>
  <c r="D493" i="4"/>
  <c r="D492" i="4" s="1"/>
  <c r="N493" i="4"/>
  <c r="N492" i="4" s="1"/>
  <c r="E493" i="4"/>
  <c r="E492" i="4" s="1"/>
  <c r="C493" i="4"/>
  <c r="C492" i="4" s="1"/>
  <c r="N487" i="4"/>
  <c r="N486" i="4" s="1"/>
  <c r="N485" i="4" s="1"/>
  <c r="N484" i="4" s="1"/>
  <c r="N483" i="4" s="1"/>
  <c r="L487" i="4"/>
  <c r="L486" i="4" s="1"/>
  <c r="L485" i="4" s="1"/>
  <c r="L484" i="4" s="1"/>
  <c r="L483" i="4" s="1"/>
  <c r="J487" i="4"/>
  <c r="J486" i="4" s="1"/>
  <c r="J485" i="4" s="1"/>
  <c r="J484" i="4" s="1"/>
  <c r="J483" i="4" s="1"/>
  <c r="I487" i="4"/>
  <c r="I486" i="4" s="1"/>
  <c r="I485" i="4" s="1"/>
  <c r="I484" i="4" s="1"/>
  <c r="I483" i="4" s="1"/>
  <c r="H487" i="4"/>
  <c r="H486" i="4" s="1"/>
  <c r="H485" i="4" s="1"/>
  <c r="H484" i="4" s="1"/>
  <c r="H483" i="4" s="1"/>
  <c r="G487" i="4"/>
  <c r="G486" i="4" s="1"/>
  <c r="G485" i="4" s="1"/>
  <c r="G484" i="4" s="1"/>
  <c r="G483" i="4" s="1"/>
  <c r="D487" i="4"/>
  <c r="D486" i="4" s="1"/>
  <c r="D485" i="4" s="1"/>
  <c r="D484" i="4" s="1"/>
  <c r="D483" i="4" s="1"/>
  <c r="M487" i="4"/>
  <c r="M486" i="4" s="1"/>
  <c r="M485" i="4" s="1"/>
  <c r="M484" i="4" s="1"/>
  <c r="M483" i="4" s="1"/>
  <c r="K487" i="4"/>
  <c r="K486" i="4" s="1"/>
  <c r="K485" i="4" s="1"/>
  <c r="K484" i="4" s="1"/>
  <c r="K483" i="4" s="1"/>
  <c r="F487" i="4"/>
  <c r="F486" i="4" s="1"/>
  <c r="F485" i="4" s="1"/>
  <c r="F484" i="4" s="1"/>
  <c r="F483" i="4" s="1"/>
  <c r="E487" i="4"/>
  <c r="E486" i="4" s="1"/>
  <c r="E485" i="4" s="1"/>
  <c r="E484" i="4" s="1"/>
  <c r="E483" i="4" s="1"/>
  <c r="C487" i="4"/>
  <c r="M481" i="4"/>
  <c r="M480" i="4" s="1"/>
  <c r="M479" i="4" s="1"/>
  <c r="M478" i="4" s="1"/>
  <c r="M477" i="4" s="1"/>
  <c r="J481" i="4"/>
  <c r="J480" i="4" s="1"/>
  <c r="J479" i="4" s="1"/>
  <c r="J478" i="4" s="1"/>
  <c r="J477" i="4" s="1"/>
  <c r="H481" i="4"/>
  <c r="H480" i="4" s="1"/>
  <c r="H479" i="4" s="1"/>
  <c r="H478" i="4" s="1"/>
  <c r="H477" i="4" s="1"/>
  <c r="G481" i="4"/>
  <c r="G480" i="4" s="1"/>
  <c r="G479" i="4" s="1"/>
  <c r="G478" i="4" s="1"/>
  <c r="G477" i="4" s="1"/>
  <c r="F481" i="4"/>
  <c r="F480" i="4" s="1"/>
  <c r="F479" i="4" s="1"/>
  <c r="F478" i="4" s="1"/>
  <c r="F477" i="4" s="1"/>
  <c r="E481" i="4"/>
  <c r="E480" i="4" s="1"/>
  <c r="E479" i="4" s="1"/>
  <c r="E478" i="4" s="1"/>
  <c r="E477" i="4" s="1"/>
  <c r="D481" i="4"/>
  <c r="D480" i="4" s="1"/>
  <c r="D479" i="4" s="1"/>
  <c r="D478" i="4" s="1"/>
  <c r="D477" i="4" s="1"/>
  <c r="N481" i="4"/>
  <c r="N480" i="4" s="1"/>
  <c r="N479" i="4" s="1"/>
  <c r="N478" i="4" s="1"/>
  <c r="N477" i="4" s="1"/>
  <c r="L481" i="4"/>
  <c r="L480" i="4" s="1"/>
  <c r="L479" i="4" s="1"/>
  <c r="L478" i="4" s="1"/>
  <c r="L477" i="4" s="1"/>
  <c r="K481" i="4"/>
  <c r="K480" i="4" s="1"/>
  <c r="K479" i="4" s="1"/>
  <c r="K478" i="4" s="1"/>
  <c r="K477" i="4" s="1"/>
  <c r="I481" i="4"/>
  <c r="I480" i="4" s="1"/>
  <c r="I479" i="4" s="1"/>
  <c r="I478" i="4" s="1"/>
  <c r="I477" i="4" s="1"/>
  <c r="N475" i="4"/>
  <c r="N474" i="4" s="1"/>
  <c r="N473" i="4" s="1"/>
  <c r="N472" i="4" s="1"/>
  <c r="M475" i="4"/>
  <c r="M474" i="4" s="1"/>
  <c r="M473" i="4" s="1"/>
  <c r="M472" i="4" s="1"/>
  <c r="L475" i="4"/>
  <c r="L474" i="4" s="1"/>
  <c r="L473" i="4" s="1"/>
  <c r="L472" i="4" s="1"/>
  <c r="I475" i="4"/>
  <c r="I474" i="4" s="1"/>
  <c r="I473" i="4" s="1"/>
  <c r="I472" i="4" s="1"/>
  <c r="G475" i="4"/>
  <c r="G474" i="4" s="1"/>
  <c r="G473" i="4" s="1"/>
  <c r="G472" i="4" s="1"/>
  <c r="D475" i="4"/>
  <c r="D474" i="4" s="1"/>
  <c r="D473" i="4" s="1"/>
  <c r="D472" i="4" s="1"/>
  <c r="K475" i="4"/>
  <c r="K474" i="4" s="1"/>
  <c r="K473" i="4" s="1"/>
  <c r="K472" i="4" s="1"/>
  <c r="J475" i="4"/>
  <c r="J474" i="4" s="1"/>
  <c r="J473" i="4" s="1"/>
  <c r="J472" i="4" s="1"/>
  <c r="H475" i="4"/>
  <c r="H474" i="4" s="1"/>
  <c r="H473" i="4" s="1"/>
  <c r="H472" i="4" s="1"/>
  <c r="F475" i="4"/>
  <c r="F474" i="4" s="1"/>
  <c r="F473" i="4" s="1"/>
  <c r="F472" i="4" s="1"/>
  <c r="E475" i="4"/>
  <c r="E474" i="4" s="1"/>
  <c r="E473" i="4" s="1"/>
  <c r="E472" i="4" s="1"/>
  <c r="N470" i="4"/>
  <c r="N469" i="4" s="1"/>
  <c r="N468" i="4" s="1"/>
  <c r="N467" i="4" s="1"/>
  <c r="M470" i="4"/>
  <c r="M469" i="4" s="1"/>
  <c r="M468" i="4" s="1"/>
  <c r="M467" i="4" s="1"/>
  <c r="L470" i="4"/>
  <c r="L469" i="4" s="1"/>
  <c r="L468" i="4" s="1"/>
  <c r="L467" i="4" s="1"/>
  <c r="K470" i="4"/>
  <c r="K469" i="4" s="1"/>
  <c r="K468" i="4" s="1"/>
  <c r="K467" i="4" s="1"/>
  <c r="J470" i="4"/>
  <c r="J469" i="4" s="1"/>
  <c r="J468" i="4" s="1"/>
  <c r="J467" i="4" s="1"/>
  <c r="I470" i="4"/>
  <c r="I469" i="4" s="1"/>
  <c r="I468" i="4" s="1"/>
  <c r="I467" i="4" s="1"/>
  <c r="H470" i="4"/>
  <c r="H469" i="4" s="1"/>
  <c r="H468" i="4" s="1"/>
  <c r="H467" i="4" s="1"/>
  <c r="G470" i="4"/>
  <c r="G469" i="4" s="1"/>
  <c r="G468" i="4" s="1"/>
  <c r="G467" i="4" s="1"/>
  <c r="E470" i="4"/>
  <c r="E469" i="4" s="1"/>
  <c r="E468" i="4" s="1"/>
  <c r="E467" i="4" s="1"/>
  <c r="F470" i="4"/>
  <c r="F469" i="4" s="1"/>
  <c r="F468" i="4" s="1"/>
  <c r="F467" i="4" s="1"/>
  <c r="D470" i="4"/>
  <c r="D469" i="4" s="1"/>
  <c r="D468" i="4" s="1"/>
  <c r="D467" i="4" s="1"/>
  <c r="C470" i="4"/>
  <c r="L465" i="4"/>
  <c r="L464" i="4" s="1"/>
  <c r="L463" i="4" s="1"/>
  <c r="K465" i="4"/>
  <c r="K464" i="4" s="1"/>
  <c r="K463" i="4" s="1"/>
  <c r="J465" i="4"/>
  <c r="J464" i="4" s="1"/>
  <c r="J463" i="4" s="1"/>
  <c r="I465" i="4"/>
  <c r="I464" i="4" s="1"/>
  <c r="I463" i="4" s="1"/>
  <c r="H465" i="4"/>
  <c r="H464" i="4" s="1"/>
  <c r="H463" i="4" s="1"/>
  <c r="G465" i="4"/>
  <c r="G464" i="4" s="1"/>
  <c r="G463" i="4" s="1"/>
  <c r="F465" i="4"/>
  <c r="F464" i="4" s="1"/>
  <c r="F463" i="4" s="1"/>
  <c r="E465" i="4"/>
  <c r="E464" i="4" s="1"/>
  <c r="E463" i="4" s="1"/>
  <c r="N465" i="4"/>
  <c r="N464" i="4" s="1"/>
  <c r="N463" i="4" s="1"/>
  <c r="M465" i="4"/>
  <c r="M464" i="4" s="1"/>
  <c r="M463" i="4" s="1"/>
  <c r="D465" i="4"/>
  <c r="D464" i="4" s="1"/>
  <c r="D463" i="4" s="1"/>
  <c r="C465" i="4"/>
  <c r="N450" i="4"/>
  <c r="N449" i="4" s="1"/>
  <c r="N448" i="4" s="1"/>
  <c r="N447" i="4" s="1"/>
  <c r="M450" i="4"/>
  <c r="M449" i="4" s="1"/>
  <c r="M448" i="4" s="1"/>
  <c r="M447" i="4" s="1"/>
  <c r="K450" i="4"/>
  <c r="K449" i="4" s="1"/>
  <c r="K448" i="4" s="1"/>
  <c r="K447" i="4" s="1"/>
  <c r="J450" i="4"/>
  <c r="J449" i="4" s="1"/>
  <c r="J448" i="4" s="1"/>
  <c r="J447" i="4" s="1"/>
  <c r="I450" i="4"/>
  <c r="I449" i="4" s="1"/>
  <c r="I448" i="4" s="1"/>
  <c r="I447" i="4" s="1"/>
  <c r="G450" i="4"/>
  <c r="G449" i="4" s="1"/>
  <c r="G448" i="4" s="1"/>
  <c r="G447" i="4" s="1"/>
  <c r="F450" i="4"/>
  <c r="F449" i="4" s="1"/>
  <c r="F448" i="4" s="1"/>
  <c r="F447" i="4" s="1"/>
  <c r="O451" i="4"/>
  <c r="H450" i="4"/>
  <c r="H449" i="4" s="1"/>
  <c r="H448" i="4" s="1"/>
  <c r="H447" i="4" s="1"/>
  <c r="D450" i="4"/>
  <c r="D449" i="4" s="1"/>
  <c r="D448" i="4" s="1"/>
  <c r="D447" i="4" s="1"/>
  <c r="C450" i="4"/>
  <c r="N445" i="4"/>
  <c r="N444" i="4" s="1"/>
  <c r="N443" i="4" s="1"/>
  <c r="L445" i="4"/>
  <c r="L444" i="4" s="1"/>
  <c r="L443" i="4" s="1"/>
  <c r="J445" i="4"/>
  <c r="J444" i="4" s="1"/>
  <c r="J443" i="4" s="1"/>
  <c r="I445" i="4"/>
  <c r="I444" i="4" s="1"/>
  <c r="I443" i="4" s="1"/>
  <c r="H445" i="4"/>
  <c r="H444" i="4" s="1"/>
  <c r="H443" i="4" s="1"/>
  <c r="G445" i="4"/>
  <c r="G444" i="4" s="1"/>
  <c r="G443" i="4" s="1"/>
  <c r="F445" i="4"/>
  <c r="F444" i="4" s="1"/>
  <c r="F443" i="4" s="1"/>
  <c r="E445" i="4"/>
  <c r="E444" i="4" s="1"/>
  <c r="E443" i="4" s="1"/>
  <c r="M445" i="4"/>
  <c r="M444" i="4" s="1"/>
  <c r="M443" i="4" s="1"/>
  <c r="K445" i="4"/>
  <c r="K444" i="4" s="1"/>
  <c r="K443" i="4" s="1"/>
  <c r="D445" i="4"/>
  <c r="D444" i="4" s="1"/>
  <c r="D443" i="4" s="1"/>
  <c r="C445" i="4"/>
  <c r="M439" i="4"/>
  <c r="M438" i="4" s="1"/>
  <c r="M437" i="4" s="1"/>
  <c r="M436" i="4" s="1"/>
  <c r="M435" i="4" s="1"/>
  <c r="L439" i="4"/>
  <c r="L438" i="4" s="1"/>
  <c r="L437" i="4" s="1"/>
  <c r="L436" i="4" s="1"/>
  <c r="L435" i="4" s="1"/>
  <c r="I439" i="4"/>
  <c r="I438" i="4" s="1"/>
  <c r="I437" i="4" s="1"/>
  <c r="I436" i="4" s="1"/>
  <c r="I435" i="4" s="1"/>
  <c r="H439" i="4"/>
  <c r="H438" i="4" s="1"/>
  <c r="H437" i="4" s="1"/>
  <c r="H436" i="4" s="1"/>
  <c r="H435" i="4" s="1"/>
  <c r="G439" i="4"/>
  <c r="G438" i="4" s="1"/>
  <c r="G437" i="4" s="1"/>
  <c r="G436" i="4" s="1"/>
  <c r="G435" i="4" s="1"/>
  <c r="F439" i="4"/>
  <c r="F438" i="4" s="1"/>
  <c r="F437" i="4" s="1"/>
  <c r="F436" i="4" s="1"/>
  <c r="F435" i="4" s="1"/>
  <c r="E439" i="4"/>
  <c r="E438" i="4" s="1"/>
  <c r="E437" i="4" s="1"/>
  <c r="E436" i="4" s="1"/>
  <c r="E435" i="4" s="1"/>
  <c r="D439" i="4"/>
  <c r="D438" i="4" s="1"/>
  <c r="D437" i="4" s="1"/>
  <c r="D436" i="4" s="1"/>
  <c r="D435" i="4" s="1"/>
  <c r="N439" i="4"/>
  <c r="N438" i="4" s="1"/>
  <c r="N437" i="4" s="1"/>
  <c r="N436" i="4" s="1"/>
  <c r="N435" i="4" s="1"/>
  <c r="K439" i="4"/>
  <c r="K438" i="4" s="1"/>
  <c r="K437" i="4" s="1"/>
  <c r="K436" i="4" s="1"/>
  <c r="K435" i="4" s="1"/>
  <c r="J439" i="4"/>
  <c r="J438" i="4" s="1"/>
  <c r="J437" i="4" s="1"/>
  <c r="J436" i="4" s="1"/>
  <c r="J435" i="4" s="1"/>
  <c r="M433" i="4"/>
  <c r="M432" i="4" s="1"/>
  <c r="M431" i="4" s="1"/>
  <c r="J433" i="4"/>
  <c r="J432" i="4" s="1"/>
  <c r="J431" i="4" s="1"/>
  <c r="H433" i="4"/>
  <c r="H432" i="4" s="1"/>
  <c r="H431" i="4" s="1"/>
  <c r="G433" i="4"/>
  <c r="G432" i="4" s="1"/>
  <c r="G431" i="4" s="1"/>
  <c r="F433" i="4"/>
  <c r="F432" i="4" s="1"/>
  <c r="F431" i="4" s="1"/>
  <c r="E433" i="4"/>
  <c r="E432" i="4" s="1"/>
  <c r="E431" i="4" s="1"/>
  <c r="D433" i="4"/>
  <c r="D432" i="4" s="1"/>
  <c r="D431" i="4" s="1"/>
  <c r="N433" i="4"/>
  <c r="N432" i="4" s="1"/>
  <c r="N431" i="4" s="1"/>
  <c r="L433" i="4"/>
  <c r="L432" i="4" s="1"/>
  <c r="L431" i="4" s="1"/>
  <c r="K433" i="4"/>
  <c r="K432" i="4" s="1"/>
  <c r="K431" i="4" s="1"/>
  <c r="I433" i="4"/>
  <c r="I432" i="4" s="1"/>
  <c r="I431" i="4" s="1"/>
  <c r="N429" i="4"/>
  <c r="N428" i="4" s="1"/>
  <c r="N427" i="4" s="1"/>
  <c r="L429" i="4"/>
  <c r="L428" i="4" s="1"/>
  <c r="L427" i="4" s="1"/>
  <c r="K429" i="4"/>
  <c r="K428" i="4" s="1"/>
  <c r="K427" i="4" s="1"/>
  <c r="J429" i="4"/>
  <c r="J428" i="4" s="1"/>
  <c r="J427" i="4" s="1"/>
  <c r="I429" i="4"/>
  <c r="I428" i="4" s="1"/>
  <c r="I427" i="4" s="1"/>
  <c r="H429" i="4"/>
  <c r="H428" i="4" s="1"/>
  <c r="H427" i="4" s="1"/>
  <c r="G429" i="4"/>
  <c r="G428" i="4" s="1"/>
  <c r="G427" i="4" s="1"/>
  <c r="F429" i="4"/>
  <c r="F428" i="4" s="1"/>
  <c r="F427" i="4" s="1"/>
  <c r="E429" i="4"/>
  <c r="E428" i="4" s="1"/>
  <c r="E427" i="4" s="1"/>
  <c r="D429" i="4"/>
  <c r="D428" i="4" s="1"/>
  <c r="D427" i="4" s="1"/>
  <c r="M429" i="4"/>
  <c r="M428" i="4" s="1"/>
  <c r="M427" i="4" s="1"/>
  <c r="C429" i="4"/>
  <c r="C428" i="4" s="1"/>
  <c r="C427" i="4" s="1"/>
  <c r="N425" i="4"/>
  <c r="N424" i="4" s="1"/>
  <c r="J425" i="4"/>
  <c r="J424" i="4" s="1"/>
  <c r="I425" i="4"/>
  <c r="I424" i="4" s="1"/>
  <c r="H425" i="4"/>
  <c r="H424" i="4" s="1"/>
  <c r="G425" i="4"/>
  <c r="G424" i="4" s="1"/>
  <c r="F425" i="4"/>
  <c r="F424" i="4" s="1"/>
  <c r="E425" i="4"/>
  <c r="E424" i="4" s="1"/>
  <c r="D425" i="4"/>
  <c r="D424" i="4" s="1"/>
  <c r="M425" i="4"/>
  <c r="M424" i="4" s="1"/>
  <c r="L425" i="4"/>
  <c r="L424" i="4" s="1"/>
  <c r="K425" i="4"/>
  <c r="K424" i="4" s="1"/>
  <c r="C425" i="4"/>
  <c r="O422" i="4"/>
  <c r="N420" i="4"/>
  <c r="N419" i="4" s="1"/>
  <c r="N418" i="4" s="1"/>
  <c r="M420" i="4"/>
  <c r="M419" i="4" s="1"/>
  <c r="M418" i="4" s="1"/>
  <c r="L420" i="4"/>
  <c r="L419" i="4" s="1"/>
  <c r="L418" i="4" s="1"/>
  <c r="J420" i="4"/>
  <c r="J419" i="4" s="1"/>
  <c r="J418" i="4" s="1"/>
  <c r="H420" i="4"/>
  <c r="H419" i="4" s="1"/>
  <c r="H418" i="4" s="1"/>
  <c r="F420" i="4"/>
  <c r="F419" i="4" s="1"/>
  <c r="F418" i="4" s="1"/>
  <c r="E420" i="4"/>
  <c r="E419" i="4" s="1"/>
  <c r="E418" i="4" s="1"/>
  <c r="D420" i="4"/>
  <c r="D419" i="4" s="1"/>
  <c r="D418" i="4" s="1"/>
  <c r="K420" i="4"/>
  <c r="K419" i="4" s="1"/>
  <c r="K418" i="4" s="1"/>
  <c r="I420" i="4"/>
  <c r="I419" i="4" s="1"/>
  <c r="I418" i="4" s="1"/>
  <c r="G420" i="4"/>
  <c r="G419" i="4" s="1"/>
  <c r="G418" i="4" s="1"/>
  <c r="N416" i="4"/>
  <c r="N415" i="4" s="1"/>
  <c r="N414" i="4" s="1"/>
  <c r="I416" i="4"/>
  <c r="I415" i="4" s="1"/>
  <c r="I414" i="4" s="1"/>
  <c r="H416" i="4"/>
  <c r="H415" i="4" s="1"/>
  <c r="H414" i="4" s="1"/>
  <c r="G416" i="4"/>
  <c r="G415" i="4" s="1"/>
  <c r="G414" i="4" s="1"/>
  <c r="F416" i="4"/>
  <c r="F415" i="4" s="1"/>
  <c r="F414" i="4" s="1"/>
  <c r="E416" i="4"/>
  <c r="E415" i="4" s="1"/>
  <c r="E414" i="4" s="1"/>
  <c r="D416" i="4"/>
  <c r="D415" i="4" s="1"/>
  <c r="D414" i="4" s="1"/>
  <c r="M416" i="4"/>
  <c r="M415" i="4" s="1"/>
  <c r="M414" i="4" s="1"/>
  <c r="L416" i="4"/>
  <c r="L415" i="4" s="1"/>
  <c r="L414" i="4" s="1"/>
  <c r="K416" i="4"/>
  <c r="K415" i="4" s="1"/>
  <c r="K414" i="4" s="1"/>
  <c r="J416" i="4"/>
  <c r="J415" i="4" s="1"/>
  <c r="J414" i="4" s="1"/>
  <c r="M409" i="4"/>
  <c r="M408" i="4" s="1"/>
  <c r="M407" i="4" s="1"/>
  <c r="M406" i="4" s="1"/>
  <c r="L409" i="4"/>
  <c r="L408" i="4" s="1"/>
  <c r="L407" i="4" s="1"/>
  <c r="L406" i="4" s="1"/>
  <c r="K409" i="4"/>
  <c r="K408" i="4" s="1"/>
  <c r="K407" i="4" s="1"/>
  <c r="K406" i="4" s="1"/>
  <c r="J409" i="4"/>
  <c r="J408" i="4" s="1"/>
  <c r="J407" i="4" s="1"/>
  <c r="J406" i="4" s="1"/>
  <c r="I409" i="4"/>
  <c r="I408" i="4" s="1"/>
  <c r="I407" i="4" s="1"/>
  <c r="I406" i="4" s="1"/>
  <c r="F409" i="4"/>
  <c r="F408" i="4" s="1"/>
  <c r="F407" i="4" s="1"/>
  <c r="F406" i="4" s="1"/>
  <c r="D409" i="4"/>
  <c r="D408" i="4" s="1"/>
  <c r="D407" i="4" s="1"/>
  <c r="D406" i="4" s="1"/>
  <c r="N409" i="4"/>
  <c r="N408" i="4" s="1"/>
  <c r="N407" i="4" s="1"/>
  <c r="N406" i="4" s="1"/>
  <c r="H409" i="4"/>
  <c r="H408" i="4" s="1"/>
  <c r="H407" i="4" s="1"/>
  <c r="H406" i="4" s="1"/>
  <c r="G409" i="4"/>
  <c r="G408" i="4" s="1"/>
  <c r="G407" i="4" s="1"/>
  <c r="G406" i="4" s="1"/>
  <c r="E409" i="4"/>
  <c r="E408" i="4" s="1"/>
  <c r="E407" i="4" s="1"/>
  <c r="E406" i="4" s="1"/>
  <c r="C409" i="4"/>
  <c r="N403" i="4"/>
  <c r="N402" i="4" s="1"/>
  <c r="L403" i="4"/>
  <c r="L402" i="4" s="1"/>
  <c r="J403" i="4"/>
  <c r="J402" i="4" s="1"/>
  <c r="I403" i="4"/>
  <c r="I402" i="4" s="1"/>
  <c r="H403" i="4"/>
  <c r="H402" i="4" s="1"/>
  <c r="F403" i="4"/>
  <c r="F402" i="4" s="1"/>
  <c r="D403" i="4"/>
  <c r="D402" i="4" s="1"/>
  <c r="K403" i="4"/>
  <c r="K402" i="4" s="1"/>
  <c r="C403" i="4"/>
  <c r="L394" i="4"/>
  <c r="L393" i="4" s="1"/>
  <c r="K394" i="4"/>
  <c r="K393" i="4" s="1"/>
  <c r="I394" i="4"/>
  <c r="I393" i="4" s="1"/>
  <c r="G394" i="4"/>
  <c r="G393" i="4" s="1"/>
  <c r="E394" i="4"/>
  <c r="E393" i="4" s="1"/>
  <c r="C394" i="4"/>
  <c r="M394" i="4"/>
  <c r="M393" i="4" s="1"/>
  <c r="N390" i="4"/>
  <c r="N389" i="4" s="1"/>
  <c r="N388" i="4" s="1"/>
  <c r="M390" i="4"/>
  <c r="M389" i="4" s="1"/>
  <c r="M388" i="4" s="1"/>
  <c r="K390" i="4"/>
  <c r="K389" i="4" s="1"/>
  <c r="K388" i="4" s="1"/>
  <c r="I390" i="4"/>
  <c r="I389" i="4" s="1"/>
  <c r="I388" i="4" s="1"/>
  <c r="G390" i="4"/>
  <c r="G389" i="4" s="1"/>
  <c r="G388" i="4" s="1"/>
  <c r="F390" i="4"/>
  <c r="F389" i="4" s="1"/>
  <c r="F388" i="4" s="1"/>
  <c r="E390" i="4"/>
  <c r="E389" i="4" s="1"/>
  <c r="E388" i="4" s="1"/>
  <c r="D390" i="4"/>
  <c r="D389" i="4" s="1"/>
  <c r="D388" i="4" s="1"/>
  <c r="L390" i="4"/>
  <c r="L389" i="4" s="1"/>
  <c r="L388" i="4" s="1"/>
  <c r="J390" i="4"/>
  <c r="J389" i="4" s="1"/>
  <c r="J388" i="4" s="1"/>
  <c r="H390" i="4"/>
  <c r="H389" i="4" s="1"/>
  <c r="H388" i="4" s="1"/>
  <c r="N386" i="4"/>
  <c r="N385" i="4" s="1"/>
  <c r="N384" i="4" s="1"/>
  <c r="M386" i="4"/>
  <c r="M385" i="4" s="1"/>
  <c r="M384" i="4" s="1"/>
  <c r="L386" i="4"/>
  <c r="L385" i="4" s="1"/>
  <c r="L384" i="4" s="1"/>
  <c r="K386" i="4"/>
  <c r="K385" i="4" s="1"/>
  <c r="K384" i="4" s="1"/>
  <c r="J386" i="4"/>
  <c r="J385" i="4" s="1"/>
  <c r="J384" i="4" s="1"/>
  <c r="I386" i="4"/>
  <c r="I385" i="4" s="1"/>
  <c r="I384" i="4" s="1"/>
  <c r="G386" i="4"/>
  <c r="G385" i="4" s="1"/>
  <c r="G384" i="4" s="1"/>
  <c r="F386" i="4"/>
  <c r="F385" i="4" s="1"/>
  <c r="F384" i="4" s="1"/>
  <c r="H386" i="4"/>
  <c r="H385" i="4" s="1"/>
  <c r="H384" i="4" s="1"/>
  <c r="E386" i="4"/>
  <c r="E385" i="4" s="1"/>
  <c r="E384" i="4" s="1"/>
  <c r="D386" i="4"/>
  <c r="D385" i="4" s="1"/>
  <c r="D384" i="4" s="1"/>
  <c r="C386" i="4"/>
  <c r="K382" i="4"/>
  <c r="K381" i="4" s="1"/>
  <c r="K380" i="4" s="1"/>
  <c r="J382" i="4"/>
  <c r="J381" i="4" s="1"/>
  <c r="J380" i="4" s="1"/>
  <c r="F382" i="4"/>
  <c r="F381" i="4" s="1"/>
  <c r="F380" i="4" s="1"/>
  <c r="E382" i="4"/>
  <c r="E381" i="4" s="1"/>
  <c r="E380" i="4" s="1"/>
  <c r="D382" i="4"/>
  <c r="D381" i="4" s="1"/>
  <c r="D380" i="4" s="1"/>
  <c r="N382" i="4"/>
  <c r="N381" i="4" s="1"/>
  <c r="N380" i="4" s="1"/>
  <c r="M382" i="4"/>
  <c r="M381" i="4" s="1"/>
  <c r="M380" i="4" s="1"/>
  <c r="L382" i="4"/>
  <c r="L381" i="4" s="1"/>
  <c r="L380" i="4" s="1"/>
  <c r="I382" i="4"/>
  <c r="I381" i="4" s="1"/>
  <c r="I380" i="4" s="1"/>
  <c r="H382" i="4"/>
  <c r="H381" i="4" s="1"/>
  <c r="H380" i="4" s="1"/>
  <c r="G382" i="4"/>
  <c r="G381" i="4" s="1"/>
  <c r="G380" i="4" s="1"/>
  <c r="M371" i="4"/>
  <c r="J371" i="4"/>
  <c r="I371" i="4"/>
  <c r="H371" i="4"/>
  <c r="G371" i="4"/>
  <c r="F371" i="4"/>
  <c r="E371" i="4"/>
  <c r="D371" i="4"/>
  <c r="N371" i="4"/>
  <c r="K371" i="4"/>
  <c r="M364" i="4"/>
  <c r="L364" i="4"/>
  <c r="K364" i="4"/>
  <c r="I364" i="4"/>
  <c r="H364" i="4"/>
  <c r="E364" i="4"/>
  <c r="D364" i="4"/>
  <c r="M358" i="4"/>
  <c r="K358" i="4"/>
  <c r="J358" i="4"/>
  <c r="G358" i="4"/>
  <c r="E358" i="4"/>
  <c r="F358" i="4"/>
  <c r="C358" i="4"/>
  <c r="M351" i="4"/>
  <c r="L351" i="4"/>
  <c r="J351" i="4"/>
  <c r="H351" i="4"/>
  <c r="G351" i="4"/>
  <c r="K351" i="4"/>
  <c r="D351" i="4"/>
  <c r="O349" i="4"/>
  <c r="O348" i="4"/>
  <c r="N345" i="4"/>
  <c r="J345" i="4"/>
  <c r="I345" i="4"/>
  <c r="F345" i="4"/>
  <c r="E345" i="4"/>
  <c r="D345" i="4"/>
  <c r="O346" i="4"/>
  <c r="K345" i="4"/>
  <c r="M338" i="4"/>
  <c r="K338" i="4"/>
  <c r="J338" i="4"/>
  <c r="I338" i="4"/>
  <c r="H338" i="4"/>
  <c r="G338" i="4"/>
  <c r="E338" i="4"/>
  <c r="N338" i="4"/>
  <c r="L338" i="4"/>
  <c r="F338" i="4"/>
  <c r="D338" i="4"/>
  <c r="C338" i="4"/>
  <c r="K328" i="4"/>
  <c r="I328" i="4"/>
  <c r="G328" i="4"/>
  <c r="E328" i="4"/>
  <c r="L328" i="4"/>
  <c r="N323" i="4"/>
  <c r="J323" i="4"/>
  <c r="I323" i="4"/>
  <c r="G323" i="4"/>
  <c r="F323" i="4"/>
  <c r="E323" i="4"/>
  <c r="D323" i="4"/>
  <c r="L323" i="4"/>
  <c r="K323" i="4"/>
  <c r="C323" i="4"/>
  <c r="M320" i="4"/>
  <c r="L320" i="4"/>
  <c r="G320" i="4"/>
  <c r="E320" i="4"/>
  <c r="N320" i="4"/>
  <c r="J320" i="4"/>
  <c r="I320" i="4"/>
  <c r="H320" i="4"/>
  <c r="F320" i="4"/>
  <c r="K316" i="4"/>
  <c r="I316" i="4"/>
  <c r="G316" i="4"/>
  <c r="F316" i="4"/>
  <c r="E316" i="4"/>
  <c r="D316" i="4"/>
  <c r="N316" i="4"/>
  <c r="M316" i="4"/>
  <c r="L316" i="4"/>
  <c r="J316" i="4"/>
  <c r="N307" i="4"/>
  <c r="K307" i="4"/>
  <c r="J307" i="4"/>
  <c r="G307" i="4"/>
  <c r="F307" i="4"/>
  <c r="D307" i="4"/>
  <c r="I307" i="4"/>
  <c r="H307" i="4"/>
  <c r="C307" i="4"/>
  <c r="O306" i="4"/>
  <c r="O305" i="4"/>
  <c r="O304" i="4"/>
  <c r="L302" i="4"/>
  <c r="K302" i="4"/>
  <c r="I302" i="4"/>
  <c r="G302" i="4"/>
  <c r="E302" i="4"/>
  <c r="O303" i="4"/>
  <c r="N302" i="4"/>
  <c r="M302" i="4"/>
  <c r="H302" i="4"/>
  <c r="N299" i="4"/>
  <c r="L299" i="4"/>
  <c r="K299" i="4"/>
  <c r="J299" i="4"/>
  <c r="H299" i="4"/>
  <c r="G299" i="4"/>
  <c r="F299" i="4"/>
  <c r="D299" i="4"/>
  <c r="M294" i="4"/>
  <c r="L294" i="4"/>
  <c r="K294" i="4"/>
  <c r="I294" i="4"/>
  <c r="H294" i="4"/>
  <c r="G294" i="4"/>
  <c r="E294" i="4"/>
  <c r="D294" i="4"/>
  <c r="M288" i="4"/>
  <c r="I288" i="4"/>
  <c r="H288" i="4"/>
  <c r="F288" i="4"/>
  <c r="N288" i="4"/>
  <c r="D288" i="4"/>
  <c r="K285" i="4"/>
  <c r="I285" i="4"/>
  <c r="F285" i="4"/>
  <c r="E285" i="4"/>
  <c r="D285" i="4"/>
  <c r="N285" i="4"/>
  <c r="M285" i="4"/>
  <c r="J285" i="4"/>
  <c r="G285" i="4"/>
  <c r="N276" i="4"/>
  <c r="L276" i="4"/>
  <c r="K276" i="4"/>
  <c r="J276" i="4"/>
  <c r="I276" i="4"/>
  <c r="H276" i="4"/>
  <c r="G276" i="4"/>
  <c r="F276" i="4"/>
  <c r="E276" i="4"/>
  <c r="D276" i="4"/>
  <c r="M276" i="4"/>
  <c r="C276" i="4"/>
  <c r="M273" i="4"/>
  <c r="L273" i="4"/>
  <c r="J273" i="4"/>
  <c r="H273" i="4"/>
  <c r="G273" i="4"/>
  <c r="E273" i="4"/>
  <c r="I273" i="4"/>
  <c r="F273" i="4"/>
  <c r="N264" i="4"/>
  <c r="M264" i="4"/>
  <c r="L264" i="4"/>
  <c r="I264" i="4"/>
  <c r="H264" i="4"/>
  <c r="E264" i="4"/>
  <c r="D264" i="4"/>
  <c r="J264" i="4"/>
  <c r="O263" i="4"/>
  <c r="O262" i="4"/>
  <c r="O261" i="4"/>
  <c r="N259" i="4"/>
  <c r="M259" i="4"/>
  <c r="K259" i="4"/>
  <c r="I259" i="4"/>
  <c r="H259" i="4"/>
  <c r="G259" i="4"/>
  <c r="F259" i="4"/>
  <c r="E259" i="4"/>
  <c r="J259" i="4"/>
  <c r="N250" i="4"/>
  <c r="K250" i="4"/>
  <c r="J250" i="4"/>
  <c r="H250" i="4"/>
  <c r="D250" i="4"/>
  <c r="N243" i="4"/>
  <c r="K243" i="4"/>
  <c r="J243" i="4"/>
  <c r="F243" i="4"/>
  <c r="H243" i="4"/>
  <c r="G243" i="4"/>
  <c r="N240" i="4"/>
  <c r="M240" i="4"/>
  <c r="L240" i="4"/>
  <c r="I240" i="4"/>
  <c r="F240" i="4"/>
  <c r="E240" i="4"/>
  <c r="D240" i="4"/>
  <c r="K240" i="4"/>
  <c r="J240" i="4"/>
  <c r="G240" i="4"/>
  <c r="N230" i="4"/>
  <c r="L230" i="4"/>
  <c r="K230" i="4"/>
  <c r="J230" i="4"/>
  <c r="G230" i="4"/>
  <c r="G223" i="4"/>
  <c r="M223" i="4"/>
  <c r="K223" i="4"/>
  <c r="J223" i="4"/>
  <c r="I223" i="4"/>
  <c r="H223" i="4"/>
  <c r="E223" i="4"/>
  <c r="D223" i="4"/>
  <c r="M218" i="4"/>
  <c r="K218" i="4"/>
  <c r="J218" i="4"/>
  <c r="I218" i="4"/>
  <c r="F218" i="4"/>
  <c r="E218" i="4"/>
  <c r="D218" i="4"/>
  <c r="N218" i="4"/>
  <c r="C218" i="4"/>
  <c r="L211" i="4"/>
  <c r="K211" i="4"/>
  <c r="J211" i="4"/>
  <c r="I211" i="4"/>
  <c r="H211" i="4"/>
  <c r="F211" i="4"/>
  <c r="E211" i="4"/>
  <c r="G211" i="4"/>
  <c r="N205" i="4"/>
  <c r="M205" i="4"/>
  <c r="J205" i="4"/>
  <c r="H205" i="4"/>
  <c r="D205" i="4"/>
  <c r="C205" i="4"/>
  <c r="K205" i="4"/>
  <c r="E205" i="4"/>
  <c r="M200" i="4"/>
  <c r="J200" i="4"/>
  <c r="I200" i="4"/>
  <c r="G200" i="4"/>
  <c r="F200" i="4"/>
  <c r="N200" i="4"/>
  <c r="J192" i="4"/>
  <c r="N192" i="4"/>
  <c r="L192" i="4"/>
  <c r="K192" i="4"/>
  <c r="H192" i="4"/>
  <c r="G192" i="4"/>
  <c r="E192" i="4"/>
  <c r="N186" i="4"/>
  <c r="M186" i="4"/>
  <c r="K186" i="4"/>
  <c r="I186" i="4"/>
  <c r="H186" i="4"/>
  <c r="E186" i="4"/>
  <c r="F186" i="4"/>
  <c r="N180" i="4"/>
  <c r="L180" i="4"/>
  <c r="K180" i="4"/>
  <c r="J180" i="4"/>
  <c r="H180" i="4"/>
  <c r="G180" i="4"/>
  <c r="F180" i="4"/>
  <c r="D180" i="4"/>
  <c r="M180" i="4"/>
  <c r="I180" i="4"/>
  <c r="E180" i="4"/>
  <c r="J171" i="4"/>
  <c r="K171" i="4"/>
  <c r="I171" i="4"/>
  <c r="H171" i="4"/>
  <c r="F171" i="4"/>
  <c r="E171" i="4"/>
  <c r="D171" i="4"/>
  <c r="L164" i="4"/>
  <c r="F164" i="4"/>
  <c r="D164" i="4"/>
  <c r="N155" i="4"/>
  <c r="L155" i="4"/>
  <c r="I155" i="4"/>
  <c r="H155" i="4"/>
  <c r="G155" i="4"/>
  <c r="J155" i="4"/>
  <c r="L146" i="4"/>
  <c r="I146" i="4"/>
  <c r="F146" i="4"/>
  <c r="E146" i="4"/>
  <c r="J146" i="4"/>
  <c r="G146" i="4"/>
  <c r="O144" i="4"/>
  <c r="O143" i="4"/>
  <c r="O142" i="4"/>
  <c r="O141" i="4"/>
  <c r="O140" i="4"/>
  <c r="O139" i="4"/>
  <c r="O138" i="4"/>
  <c r="O137" i="4"/>
  <c r="M135" i="4"/>
  <c r="K135" i="4"/>
  <c r="H135" i="4"/>
  <c r="F135" i="4"/>
  <c r="E135" i="4"/>
  <c r="D135" i="4"/>
  <c r="O136" i="4"/>
  <c r="I135" i="4"/>
  <c r="E131" i="4"/>
  <c r="M131" i="4"/>
  <c r="J131" i="4"/>
  <c r="H131" i="4"/>
  <c r="G131" i="4"/>
  <c r="D131" i="4"/>
  <c r="L131" i="4"/>
  <c r="K131" i="4"/>
  <c r="N123" i="4"/>
  <c r="L123" i="4"/>
  <c r="K123" i="4"/>
  <c r="F123" i="4"/>
  <c r="D123" i="4"/>
  <c r="M118" i="4"/>
  <c r="K118" i="4"/>
  <c r="I118" i="4"/>
  <c r="G118" i="4"/>
  <c r="D118" i="4"/>
  <c r="L118" i="4"/>
  <c r="H118" i="4"/>
  <c r="E118" i="4"/>
  <c r="E115" i="4"/>
  <c r="N115" i="4"/>
  <c r="M115" i="4"/>
  <c r="K115" i="4"/>
  <c r="J115" i="4"/>
  <c r="I115" i="4"/>
  <c r="H115" i="4"/>
  <c r="G115" i="4"/>
  <c r="F115" i="4"/>
  <c r="D115" i="4"/>
  <c r="L115" i="4"/>
  <c r="N109" i="4"/>
  <c r="L109" i="4"/>
  <c r="K109" i="4"/>
  <c r="J109" i="4"/>
  <c r="H109" i="4"/>
  <c r="G109" i="4"/>
  <c r="F109" i="4"/>
  <c r="D109" i="4"/>
  <c r="M99" i="4"/>
  <c r="J99" i="4"/>
  <c r="H99" i="4"/>
  <c r="G99" i="4"/>
  <c r="E99" i="4"/>
  <c r="N99" i="4"/>
  <c r="K99" i="4"/>
  <c r="F99" i="4"/>
  <c r="M89" i="4"/>
  <c r="L89" i="4"/>
  <c r="H89" i="4"/>
  <c r="F89" i="4"/>
  <c r="E89" i="4"/>
  <c r="C89" i="4"/>
  <c r="I89" i="4"/>
  <c r="N83" i="4"/>
  <c r="M83" i="4"/>
  <c r="J83" i="4"/>
  <c r="H83" i="4"/>
  <c r="F83" i="4"/>
  <c r="D83" i="4"/>
  <c r="I83" i="4"/>
  <c r="G83" i="4"/>
  <c r="M80" i="4"/>
  <c r="K80" i="4"/>
  <c r="J80" i="4"/>
  <c r="I80" i="4"/>
  <c r="G80" i="4"/>
  <c r="F80" i="4"/>
  <c r="E80" i="4"/>
  <c r="D80" i="4"/>
  <c r="N80" i="4"/>
  <c r="L80" i="4"/>
  <c r="C80" i="4"/>
  <c r="J71" i="4"/>
  <c r="H71" i="4"/>
  <c r="F71" i="4"/>
  <c r="D71" i="4"/>
  <c r="G71" i="4"/>
  <c r="C71" i="4"/>
  <c r="O70" i="4"/>
  <c r="O69" i="4"/>
  <c r="O68" i="4"/>
  <c r="O67" i="4"/>
  <c r="O66" i="4"/>
  <c r="O65" i="4"/>
  <c r="O64" i="4"/>
  <c r="O63" i="4"/>
  <c r="N61" i="4"/>
  <c r="M61" i="4"/>
  <c r="L61" i="4"/>
  <c r="K61" i="4"/>
  <c r="I61" i="4"/>
  <c r="H61" i="4"/>
  <c r="F61" i="4"/>
  <c r="D61" i="4"/>
  <c r="O62" i="4"/>
  <c r="G61" i="4"/>
  <c r="N56" i="4"/>
  <c r="M56" i="4"/>
  <c r="K56" i="4"/>
  <c r="I56" i="4"/>
  <c r="G56" i="4"/>
  <c r="E56" i="4"/>
  <c r="L56" i="4"/>
  <c r="M51" i="4"/>
  <c r="L51" i="4"/>
  <c r="J51" i="4"/>
  <c r="H51" i="4"/>
  <c r="F51" i="4"/>
  <c r="E51" i="4"/>
  <c r="D51" i="4"/>
  <c r="N51" i="4"/>
  <c r="K51" i="4"/>
  <c r="M46" i="4"/>
  <c r="M45" i="4" s="1"/>
  <c r="L46" i="4"/>
  <c r="L45" i="4" s="1"/>
  <c r="K46" i="4"/>
  <c r="K45" i="4" s="1"/>
  <c r="J46" i="4"/>
  <c r="J45" i="4" s="1"/>
  <c r="I46" i="4"/>
  <c r="I45" i="4" s="1"/>
  <c r="H46" i="4"/>
  <c r="H45" i="4" s="1"/>
  <c r="F46" i="4"/>
  <c r="F45" i="4" s="1"/>
  <c r="E46" i="4"/>
  <c r="E45" i="4" s="1"/>
  <c r="N46" i="4"/>
  <c r="N45" i="4" s="1"/>
  <c r="G46" i="4"/>
  <c r="G45" i="4" s="1"/>
  <c r="D46" i="4"/>
  <c r="D45" i="4" s="1"/>
  <c r="N43" i="4"/>
  <c r="N42" i="4" s="1"/>
  <c r="L43" i="4"/>
  <c r="L42" i="4" s="1"/>
  <c r="K43" i="4"/>
  <c r="K42" i="4" s="1"/>
  <c r="I43" i="4"/>
  <c r="I42" i="4" s="1"/>
  <c r="H43" i="4"/>
  <c r="H42" i="4" s="1"/>
  <c r="F43" i="4"/>
  <c r="F42" i="4" s="1"/>
  <c r="E43" i="4"/>
  <c r="E42" i="4" s="1"/>
  <c r="D43" i="4"/>
  <c r="D42" i="4" s="1"/>
  <c r="M43" i="4"/>
  <c r="M42" i="4" s="1"/>
  <c r="J43" i="4"/>
  <c r="J42" i="4" s="1"/>
  <c r="G43" i="4"/>
  <c r="G42" i="4" s="1"/>
  <c r="N40" i="4"/>
  <c r="N39" i="4" s="1"/>
  <c r="L40" i="4"/>
  <c r="L39" i="4" s="1"/>
  <c r="K40" i="4"/>
  <c r="K39" i="4" s="1"/>
  <c r="J40" i="4"/>
  <c r="J39" i="4" s="1"/>
  <c r="I40" i="4"/>
  <c r="I39" i="4" s="1"/>
  <c r="H40" i="4"/>
  <c r="H39" i="4" s="1"/>
  <c r="G40" i="4"/>
  <c r="G39" i="4" s="1"/>
  <c r="F40" i="4"/>
  <c r="F39" i="4" s="1"/>
  <c r="E40" i="4"/>
  <c r="E39" i="4" s="1"/>
  <c r="M40" i="4"/>
  <c r="M39" i="4" s="1"/>
  <c r="D40" i="4"/>
  <c r="D39" i="4" s="1"/>
  <c r="N37" i="4"/>
  <c r="N36" i="4" s="1"/>
  <c r="M37" i="4"/>
  <c r="M36" i="4" s="1"/>
  <c r="L37" i="4"/>
  <c r="L36" i="4" s="1"/>
  <c r="K37" i="4"/>
  <c r="K36" i="4" s="1"/>
  <c r="J37" i="4"/>
  <c r="J36" i="4" s="1"/>
  <c r="H37" i="4"/>
  <c r="H36" i="4" s="1"/>
  <c r="F37" i="4"/>
  <c r="F36" i="4" s="1"/>
  <c r="E37" i="4"/>
  <c r="E36" i="4" s="1"/>
  <c r="I37" i="4"/>
  <c r="I36" i="4" s="1"/>
  <c r="G37" i="4"/>
  <c r="G36" i="4" s="1"/>
  <c r="D37" i="4"/>
  <c r="D36" i="4" s="1"/>
  <c r="O33" i="4"/>
  <c r="O32" i="4"/>
  <c r="F29" i="4"/>
  <c r="D29" i="4"/>
  <c r="O31" i="4"/>
  <c r="N29" i="4"/>
  <c r="M29" i="4"/>
  <c r="K29" i="4"/>
  <c r="J29" i="4"/>
  <c r="H29" i="4"/>
  <c r="G29" i="4"/>
  <c r="E29" i="4"/>
  <c r="L29" i="4"/>
  <c r="I29" i="4"/>
  <c r="L24" i="4"/>
  <c r="H24" i="4"/>
  <c r="G24" i="4"/>
  <c r="F24" i="4"/>
  <c r="D24" i="4"/>
  <c r="N24" i="4"/>
  <c r="J24" i="4"/>
  <c r="E24" i="4"/>
  <c r="M20" i="4"/>
  <c r="M19" i="4" s="1"/>
  <c r="M18" i="4" s="1"/>
  <c r="L20" i="4"/>
  <c r="L19" i="4" s="1"/>
  <c r="L18" i="4" s="1"/>
  <c r="K20" i="4"/>
  <c r="K19" i="4" s="1"/>
  <c r="K18" i="4" s="1"/>
  <c r="J20" i="4"/>
  <c r="J19" i="4" s="1"/>
  <c r="J18" i="4" s="1"/>
  <c r="H20" i="4"/>
  <c r="H19" i="4" s="1"/>
  <c r="H18" i="4" s="1"/>
  <c r="E20" i="4"/>
  <c r="E19" i="4" s="1"/>
  <c r="E18" i="4" s="1"/>
  <c r="D20" i="4"/>
  <c r="D19" i="4" s="1"/>
  <c r="D18" i="4" s="1"/>
  <c r="N20" i="4"/>
  <c r="N19" i="4" s="1"/>
  <c r="N18" i="4" s="1"/>
  <c r="I20" i="4"/>
  <c r="I19" i="4" s="1"/>
  <c r="I18" i="4" s="1"/>
  <c r="G20" i="4"/>
  <c r="G19" i="4" s="1"/>
  <c r="G18" i="4" s="1"/>
  <c r="F20" i="4"/>
  <c r="F19" i="4" s="1"/>
  <c r="F18" i="4" s="1"/>
  <c r="D11" i="4"/>
  <c r="N11" i="4"/>
  <c r="M11" i="4"/>
  <c r="M9" i="4" s="1"/>
  <c r="M8" i="4" s="1"/>
  <c r="M7" i="4" s="1"/>
  <c r="K11" i="4"/>
  <c r="K9" i="4" s="1"/>
  <c r="K8" i="4" s="1"/>
  <c r="K7" i="4" s="1"/>
  <c r="J11" i="4"/>
  <c r="H11" i="4"/>
  <c r="G11" i="4"/>
  <c r="G9" i="4" s="1"/>
  <c r="G8" i="4" s="1"/>
  <c r="G7" i="4" s="1"/>
  <c r="E11" i="4"/>
  <c r="C11" i="4"/>
  <c r="R50" i="4" l="1"/>
  <c r="R122" i="4"/>
  <c r="R98" i="4"/>
  <c r="Y122" i="4"/>
  <c r="Z350" i="4"/>
  <c r="W327" i="4"/>
  <c r="Y327" i="4"/>
  <c r="Y98" i="4"/>
  <c r="Y319" i="4"/>
  <c r="W23" i="4"/>
  <c r="W22" i="4" s="1"/>
  <c r="W17" i="4" s="1"/>
  <c r="X122" i="4"/>
  <c r="V122" i="4"/>
  <c r="V350" i="4"/>
  <c r="AB122" i="4"/>
  <c r="V319" i="4"/>
  <c r="AB327" i="4"/>
  <c r="W423" i="4"/>
  <c r="X284" i="4"/>
  <c r="Y79" i="4"/>
  <c r="X319" i="4"/>
  <c r="Y272" i="4"/>
  <c r="Z122" i="4"/>
  <c r="AB79" i="4"/>
  <c r="Z23" i="4"/>
  <c r="Z22" i="4" s="1"/>
  <c r="Z17" i="4" s="1"/>
  <c r="X498" i="4"/>
  <c r="S23" i="4"/>
  <c r="S22" i="4" s="1"/>
  <c r="S17" i="4" s="1"/>
  <c r="V327" i="4"/>
  <c r="Z50" i="4"/>
  <c r="T23" i="4"/>
  <c r="T22" i="4" s="1"/>
  <c r="T17" i="4" s="1"/>
  <c r="S350" i="4"/>
  <c r="Z79" i="4"/>
  <c r="AC14" i="4"/>
  <c r="O14" i="4"/>
  <c r="V23" i="4"/>
  <c r="V22" i="4" s="1"/>
  <c r="V17" i="4" s="1"/>
  <c r="V272" i="4"/>
  <c r="AC15" i="4"/>
  <c r="O15" i="4"/>
  <c r="R6" i="4"/>
  <c r="R5" i="4" s="1"/>
  <c r="V6" i="4"/>
  <c r="V5" i="4" s="1"/>
  <c r="L319" i="4"/>
  <c r="W272" i="4"/>
  <c r="K392" i="4"/>
  <c r="K379" i="4" s="1"/>
  <c r="T327" i="4"/>
  <c r="AA272" i="4"/>
  <c r="T350" i="4"/>
  <c r="Z319" i="4"/>
  <c r="J23" i="4"/>
  <c r="J22" i="4" s="1"/>
  <c r="J17" i="4" s="1"/>
  <c r="T50" i="4"/>
  <c r="X272" i="4"/>
  <c r="T272" i="4"/>
  <c r="S413" i="4"/>
  <c r="S412" i="4" s="1"/>
  <c r="AB145" i="4"/>
  <c r="U122" i="4"/>
  <c r="Y6" i="4"/>
  <c r="Y5" i="4" s="1"/>
  <c r="T491" i="4"/>
  <c r="U6" i="4"/>
  <c r="U5" i="4" s="1"/>
  <c r="U413" i="4"/>
  <c r="U412" i="4" s="1"/>
  <c r="V50" i="4"/>
  <c r="AA350" i="4"/>
  <c r="R491" i="4"/>
  <c r="X79" i="4"/>
  <c r="S498" i="4"/>
  <c r="AC115" i="4"/>
  <c r="S145" i="4"/>
  <c r="S210" i="4"/>
  <c r="U327" i="4"/>
  <c r="W6" i="4"/>
  <c r="W5" i="4" s="1"/>
  <c r="U319" i="4"/>
  <c r="V423" i="4"/>
  <c r="AB491" i="4"/>
  <c r="T6" i="4"/>
  <c r="T5" i="4" s="1"/>
  <c r="AC164" i="4"/>
  <c r="AC200" i="4"/>
  <c r="AB505" i="4"/>
  <c r="AC496" i="4"/>
  <c r="R319" i="4"/>
  <c r="AC382" i="4"/>
  <c r="S392" i="4"/>
  <c r="S379" i="4" s="1"/>
  <c r="AC409" i="4"/>
  <c r="AA35" i="4"/>
  <c r="AA34" i="4" s="1"/>
  <c r="Z423" i="4"/>
  <c r="W498" i="4"/>
  <c r="AC510" i="4"/>
  <c r="U23" i="4"/>
  <c r="U22" i="4" s="1"/>
  <c r="U17" i="4" s="1"/>
  <c r="AC425" i="4"/>
  <c r="W491" i="4"/>
  <c r="Z498" i="4"/>
  <c r="X505" i="4"/>
  <c r="AC439" i="4"/>
  <c r="AA498" i="4"/>
  <c r="Y505" i="4"/>
  <c r="AC533" i="4"/>
  <c r="AC43" i="4"/>
  <c r="X35" i="4"/>
  <c r="X34" i="4" s="1"/>
  <c r="S272" i="4"/>
  <c r="W210" i="4"/>
  <c r="AC40" i="4"/>
  <c r="S79" i="4"/>
  <c r="AC450" i="4"/>
  <c r="Y498" i="4"/>
  <c r="AC135" i="4"/>
  <c r="M272" i="4"/>
  <c r="AC358" i="4"/>
  <c r="AC371" i="4"/>
  <c r="AC420" i="4"/>
  <c r="V210" i="4"/>
  <c r="AC20" i="4"/>
  <c r="U50" i="4"/>
  <c r="I35" i="4"/>
  <c r="I34" i="4" s="1"/>
  <c r="AB272" i="4"/>
  <c r="AC320" i="4"/>
  <c r="AC345" i="4"/>
  <c r="Z392" i="4"/>
  <c r="Z379" i="4" s="1"/>
  <c r="Z491" i="4"/>
  <c r="AC211" i="4"/>
  <c r="AC223" i="4"/>
  <c r="AC250" i="4"/>
  <c r="AC259" i="4"/>
  <c r="AC264" i="4"/>
  <c r="AC307" i="4"/>
  <c r="AA392" i="4"/>
  <c r="AA379" i="4" s="1"/>
  <c r="AC403" i="4"/>
  <c r="AC415" i="4"/>
  <c r="V442" i="4"/>
  <c r="V441" i="4" s="1"/>
  <c r="S505" i="4"/>
  <c r="AC481" i="4"/>
  <c r="R79" i="4"/>
  <c r="W284" i="4"/>
  <c r="AC56" i="4"/>
  <c r="Y381" i="4"/>
  <c r="Y380" i="4" s="1"/>
  <c r="AC123" i="4"/>
  <c r="AC42" i="4"/>
  <c r="U79" i="4"/>
  <c r="AC146" i="4"/>
  <c r="AC171" i="4"/>
  <c r="AC186" i="4"/>
  <c r="AC205" i="4"/>
  <c r="AC218" i="4"/>
  <c r="AC230" i="4"/>
  <c r="AC243" i="4"/>
  <c r="AC429" i="4"/>
  <c r="W35" i="4"/>
  <c r="W34" i="4" s="1"/>
  <c r="AC131" i="4"/>
  <c r="AC155" i="4"/>
  <c r="AC180" i="4"/>
  <c r="AC192" i="4"/>
  <c r="AB392" i="4"/>
  <c r="AB379" i="4" s="1"/>
  <c r="AC407" i="4"/>
  <c r="AA19" i="4"/>
  <c r="AC464" i="4"/>
  <c r="AC416" i="4"/>
  <c r="T210" i="4"/>
  <c r="AC240" i="4"/>
  <c r="AC285" i="4"/>
  <c r="AC299" i="4"/>
  <c r="AC316" i="4"/>
  <c r="AC507" i="4"/>
  <c r="R506" i="4"/>
  <c r="AC506" i="4" s="1"/>
  <c r="R272" i="4"/>
  <c r="R284" i="4"/>
  <c r="AC323" i="4"/>
  <c r="AC485" i="4"/>
  <c r="AC486" i="4"/>
  <c r="W532" i="4"/>
  <c r="W531" i="4" s="1"/>
  <c r="W530" i="4" s="1"/>
  <c r="W529" i="4" s="1"/>
  <c r="AC493" i="4"/>
  <c r="AC470" i="4"/>
  <c r="Y491" i="4"/>
  <c r="V392" i="4"/>
  <c r="V379" i="4" s="1"/>
  <c r="Q525" i="4"/>
  <c r="AC526" i="4"/>
  <c r="AC538" i="4"/>
  <c r="AC438" i="4"/>
  <c r="AC276" i="4"/>
  <c r="AC294" i="4"/>
  <c r="AC465" i="4"/>
  <c r="S9" i="4"/>
  <c r="AC11" i="4"/>
  <c r="AC384" i="4"/>
  <c r="X495" i="4"/>
  <c r="AC495" i="4" s="1"/>
  <c r="AC80" i="4"/>
  <c r="AC474" i="4"/>
  <c r="AC503" i="4"/>
  <c r="AB498" i="4"/>
  <c r="AC273" i="4"/>
  <c r="AC288" i="4"/>
  <c r="AC302" i="4"/>
  <c r="W419" i="4"/>
  <c r="W418" i="4" s="1"/>
  <c r="W413" i="4" s="1"/>
  <c r="W412" i="4" s="1"/>
  <c r="Y428" i="4"/>
  <c r="Y427" i="4" s="1"/>
  <c r="Y423" i="4" s="1"/>
  <c r="V509" i="4"/>
  <c r="V505" i="4" s="1"/>
  <c r="AC328" i="4"/>
  <c r="AC338" i="4"/>
  <c r="AC351" i="4"/>
  <c r="AC364" i="4"/>
  <c r="AC388" i="4"/>
  <c r="U505" i="4"/>
  <c r="X6" i="4"/>
  <c r="X5" i="4" s="1"/>
  <c r="AC432" i="4"/>
  <c r="AC36" i="4"/>
  <c r="AC37" i="4"/>
  <c r="AC521" i="4"/>
  <c r="Q520" i="4"/>
  <c r="AC29" i="4"/>
  <c r="Z413" i="4"/>
  <c r="Z412" i="4" s="1"/>
  <c r="AC492" i="4"/>
  <c r="AC468" i="4"/>
  <c r="AA319" i="4"/>
  <c r="AA413" i="4"/>
  <c r="AA412" i="4" s="1"/>
  <c r="AC499" i="4"/>
  <c r="AC39" i="4"/>
  <c r="AC51" i="4"/>
  <c r="AC61" i="4"/>
  <c r="AA98" i="4"/>
  <c r="AC83" i="4"/>
  <c r="AC89" i="4"/>
  <c r="R393" i="4"/>
  <c r="AC393" i="4" s="1"/>
  <c r="AC394" i="4"/>
  <c r="T402" i="4"/>
  <c r="AC402" i="4" s="1"/>
  <c r="Y413" i="4"/>
  <c r="Y412" i="4" s="1"/>
  <c r="AA423" i="4"/>
  <c r="AC444" i="4"/>
  <c r="AC445" i="4"/>
  <c r="V491" i="4"/>
  <c r="W505" i="4"/>
  <c r="AC515" i="4"/>
  <c r="AC539" i="4"/>
  <c r="Y23" i="4"/>
  <c r="Y22" i="4" s="1"/>
  <c r="Y17" i="4" s="1"/>
  <c r="AC46" i="4"/>
  <c r="U45" i="4"/>
  <c r="AC45" i="4" s="1"/>
  <c r="AC71" i="4"/>
  <c r="AC99" i="4"/>
  <c r="AC109" i="4"/>
  <c r="AC118" i="4"/>
  <c r="AC447" i="4"/>
  <c r="AC480" i="4"/>
  <c r="AC527" i="4"/>
  <c r="AC536" i="4"/>
  <c r="Q535" i="4"/>
  <c r="AC535" i="4" s="1"/>
  <c r="AC469" i="4"/>
  <c r="R413" i="4"/>
  <c r="R412" i="4" s="1"/>
  <c r="J210" i="4"/>
  <c r="Y50" i="4"/>
  <c r="AA145" i="4"/>
  <c r="Z210" i="4"/>
  <c r="V284" i="4"/>
  <c r="S327" i="4"/>
  <c r="X392" i="4"/>
  <c r="X379" i="4" s="1"/>
  <c r="S423" i="4"/>
  <c r="T498" i="4"/>
  <c r="AC385" i="4"/>
  <c r="AC433" i="4"/>
  <c r="AC475" i="4"/>
  <c r="AC487" i="4"/>
  <c r="Q23" i="4"/>
  <c r="W50" i="4"/>
  <c r="S319" i="4"/>
  <c r="Z6" i="4"/>
  <c r="Z5" i="4" s="1"/>
  <c r="W79" i="4"/>
  <c r="AA210" i="4"/>
  <c r="AC424" i="4"/>
  <c r="U498" i="4"/>
  <c r="Q514" i="4"/>
  <c r="AC386" i="4"/>
  <c r="AC500" i="4"/>
  <c r="T98" i="4"/>
  <c r="AC24" i="4"/>
  <c r="AA6" i="4"/>
  <c r="AA5" i="4" s="1"/>
  <c r="V413" i="4"/>
  <c r="V412" i="4" s="1"/>
  <c r="Z505" i="4"/>
  <c r="AC537" i="4"/>
  <c r="Q502" i="4"/>
  <c r="AC502" i="4" s="1"/>
  <c r="K122" i="4"/>
  <c r="AB6" i="4"/>
  <c r="AB5" i="4" s="1"/>
  <c r="Y35" i="4"/>
  <c r="Y34" i="4" s="1"/>
  <c r="AB50" i="4"/>
  <c r="S122" i="4"/>
  <c r="R145" i="4"/>
  <c r="Y284" i="4"/>
  <c r="T413" i="4"/>
  <c r="T412" i="4" s="1"/>
  <c r="AA505" i="4"/>
  <c r="AC448" i="4"/>
  <c r="AA491" i="4"/>
  <c r="T79" i="4"/>
  <c r="T284" i="4"/>
  <c r="U35" i="4"/>
  <c r="X50" i="4"/>
  <c r="X413" i="4"/>
  <c r="X412" i="4" s="1"/>
  <c r="AC389" i="4"/>
  <c r="AC449" i="4"/>
  <c r="AB23" i="4"/>
  <c r="AB22" i="4" s="1"/>
  <c r="AB17" i="4" s="1"/>
  <c r="U392" i="4"/>
  <c r="U379" i="4" s="1"/>
  <c r="AB423" i="4"/>
  <c r="R327" i="4"/>
  <c r="AB35" i="4"/>
  <c r="AB34" i="4" s="1"/>
  <c r="AA79" i="4"/>
  <c r="AA284" i="4"/>
  <c r="X327" i="4"/>
  <c r="W350" i="4"/>
  <c r="X423" i="4"/>
  <c r="U442" i="4"/>
  <c r="U441" i="4" s="1"/>
  <c r="U491" i="4"/>
  <c r="AC390" i="4"/>
  <c r="AA442" i="4"/>
  <c r="AA441" i="4" s="1"/>
  <c r="S442" i="4"/>
  <c r="S441" i="4" s="1"/>
  <c r="T442" i="4"/>
  <c r="T441" i="4" s="1"/>
  <c r="AB442" i="4"/>
  <c r="AB441" i="4" s="1"/>
  <c r="W392" i="4"/>
  <c r="W379" i="4" s="1"/>
  <c r="X350" i="4"/>
  <c r="Y350" i="4"/>
  <c r="Z327" i="4"/>
  <c r="W319" i="4"/>
  <c r="Z98" i="4"/>
  <c r="V98" i="4"/>
  <c r="W98" i="4"/>
  <c r="U98" i="4"/>
  <c r="X98" i="4"/>
  <c r="AB98" i="4"/>
  <c r="X23" i="4"/>
  <c r="X22" i="4" s="1"/>
  <c r="X17" i="4" s="1"/>
  <c r="Y210" i="4"/>
  <c r="Q8" i="4"/>
  <c r="R210" i="4"/>
  <c r="X210" i="4"/>
  <c r="Y442" i="4"/>
  <c r="Y441" i="4" s="1"/>
  <c r="Q18" i="4"/>
  <c r="S491" i="4"/>
  <c r="AC437" i="4"/>
  <c r="S35" i="4"/>
  <c r="S34" i="4" s="1"/>
  <c r="AA122" i="4"/>
  <c r="U428" i="4"/>
  <c r="AA23" i="4"/>
  <c r="AA22" i="4" s="1"/>
  <c r="R35" i="4"/>
  <c r="R34" i="4" s="1"/>
  <c r="W145" i="4"/>
  <c r="R431" i="4"/>
  <c r="R423" i="4" s="1"/>
  <c r="T145" i="4"/>
  <c r="U350" i="4"/>
  <c r="AC473" i="4"/>
  <c r="AB319" i="4"/>
  <c r="AA50" i="4"/>
  <c r="AC414" i="4"/>
  <c r="R442" i="4"/>
  <c r="R441" i="4" s="1"/>
  <c r="R498" i="4"/>
  <c r="Q505" i="4"/>
  <c r="T524" i="4"/>
  <c r="AB284" i="4"/>
  <c r="Q531" i="4"/>
  <c r="Z35" i="4"/>
  <c r="Z34" i="4" s="1"/>
  <c r="W122" i="4"/>
  <c r="U145" i="4"/>
  <c r="Y145" i="4"/>
  <c r="S284" i="4"/>
  <c r="V145" i="4"/>
  <c r="Z442" i="4"/>
  <c r="Z441" i="4" s="1"/>
  <c r="Z272" i="4"/>
  <c r="R23" i="4"/>
  <c r="R22" i="4" s="1"/>
  <c r="V79" i="4"/>
  <c r="U210" i="4"/>
  <c r="U284" i="4"/>
  <c r="AA327" i="4"/>
  <c r="AC479" i="4"/>
  <c r="T35" i="4"/>
  <c r="T34" i="4" s="1"/>
  <c r="Z284" i="4"/>
  <c r="T319" i="4"/>
  <c r="AB350" i="4"/>
  <c r="X442" i="4"/>
  <c r="X441" i="4" s="1"/>
  <c r="V35" i="4"/>
  <c r="V34" i="4" s="1"/>
  <c r="X145" i="4"/>
  <c r="U272" i="4"/>
  <c r="S98" i="4"/>
  <c r="T122" i="4"/>
  <c r="AB210" i="4"/>
  <c r="R350" i="4"/>
  <c r="Y392" i="4"/>
  <c r="S50" i="4"/>
  <c r="Z145" i="4"/>
  <c r="AC463" i="4"/>
  <c r="T505" i="4"/>
  <c r="AB413" i="4"/>
  <c r="AB412" i="4" s="1"/>
  <c r="W442" i="4"/>
  <c r="W441" i="4" s="1"/>
  <c r="T423" i="4"/>
  <c r="AC467" i="4"/>
  <c r="V498" i="4"/>
  <c r="N498" i="4"/>
  <c r="L272" i="4"/>
  <c r="M498" i="4"/>
  <c r="I491" i="4"/>
  <c r="G423" i="4"/>
  <c r="F413" i="4"/>
  <c r="F412" i="4" s="1"/>
  <c r="I392" i="4"/>
  <c r="I379" i="4" s="1"/>
  <c r="M413" i="4"/>
  <c r="M412" i="4" s="1"/>
  <c r="J413" i="4"/>
  <c r="J412" i="4" s="1"/>
  <c r="F491" i="4"/>
  <c r="H98" i="4"/>
  <c r="J35" i="4"/>
  <c r="J34" i="4" s="1"/>
  <c r="J9" i="4"/>
  <c r="J8" i="4" s="1"/>
  <c r="J7" i="4" s="1"/>
  <c r="J6" i="4" s="1"/>
  <c r="J5" i="4" s="1"/>
  <c r="H413" i="4"/>
  <c r="H412" i="4" s="1"/>
  <c r="D35" i="4"/>
  <c r="D34" i="4" s="1"/>
  <c r="F23" i="4"/>
  <c r="F22" i="4" s="1"/>
  <c r="F17" i="4" s="1"/>
  <c r="G491" i="4"/>
  <c r="G413" i="4"/>
  <c r="G412" i="4" s="1"/>
  <c r="G23" i="4"/>
  <c r="G22" i="4" s="1"/>
  <c r="G17" i="4" s="1"/>
  <c r="M146" i="4"/>
  <c r="O30" i="4"/>
  <c r="C29" i="4"/>
  <c r="O29" i="4" s="1"/>
  <c r="H123" i="4"/>
  <c r="H122" i="4" s="1"/>
  <c r="O147" i="4"/>
  <c r="O151" i="4"/>
  <c r="J288" i="4"/>
  <c r="I123" i="4"/>
  <c r="O372" i="4"/>
  <c r="O373" i="4"/>
  <c r="O374" i="4"/>
  <c r="O375" i="4"/>
  <c r="O376" i="4"/>
  <c r="O377" i="4"/>
  <c r="O378" i="4"/>
  <c r="O383" i="4"/>
  <c r="C382" i="4"/>
  <c r="C381" i="4" s="1"/>
  <c r="C380" i="4" s="1"/>
  <c r="O380" i="4" s="1"/>
  <c r="O440" i="4"/>
  <c r="O501" i="4"/>
  <c r="O148" i="4"/>
  <c r="D302" i="4"/>
  <c r="D284" i="4" s="1"/>
  <c r="O152" i="4"/>
  <c r="F230" i="4"/>
  <c r="O241" i="4"/>
  <c r="O78" i="4"/>
  <c r="L307" i="4"/>
  <c r="M307" i="4"/>
  <c r="F131" i="4"/>
  <c r="F122" i="4" s="1"/>
  <c r="O149" i="4"/>
  <c r="L285" i="4"/>
  <c r="M71" i="4"/>
  <c r="M50" i="4" s="1"/>
  <c r="J118" i="4"/>
  <c r="J98" i="4" s="1"/>
  <c r="L250" i="4"/>
  <c r="N71" i="4"/>
  <c r="N50" i="4" s="1"/>
  <c r="F223" i="4"/>
  <c r="M243" i="4"/>
  <c r="M250" i="4"/>
  <c r="K6" i="4"/>
  <c r="K5" i="4" s="1"/>
  <c r="G51" i="4"/>
  <c r="G50" i="4" s="1"/>
  <c r="F56" i="4"/>
  <c r="F50" i="4" s="1"/>
  <c r="E61" i="4"/>
  <c r="O72" i="4"/>
  <c r="O73" i="4"/>
  <c r="O74" i="4"/>
  <c r="O75" i="4"/>
  <c r="O76" i="4"/>
  <c r="O77" i="4"/>
  <c r="G218" i="4"/>
  <c r="H218" i="4"/>
  <c r="H230" i="4"/>
  <c r="J505" i="4"/>
  <c r="J164" i="4"/>
  <c r="K164" i="4"/>
  <c r="N146" i="4"/>
  <c r="G6" i="4"/>
  <c r="G5" i="4" s="1"/>
  <c r="O150" i="4"/>
  <c r="L243" i="4"/>
  <c r="O242" i="4"/>
  <c r="K155" i="4"/>
  <c r="F11" i="4"/>
  <c r="F9" i="4" s="1"/>
  <c r="F8" i="4" s="1"/>
  <c r="F7" i="4" s="1"/>
  <c r="F6" i="4" s="1"/>
  <c r="F5" i="4" s="1"/>
  <c r="O154" i="4"/>
  <c r="I51" i="4"/>
  <c r="L205" i="4"/>
  <c r="I319" i="4"/>
  <c r="H328" i="4"/>
  <c r="O44" i="4"/>
  <c r="C43" i="4"/>
  <c r="C42" i="4" s="1"/>
  <c r="O42" i="4" s="1"/>
  <c r="H316" i="4"/>
  <c r="O508" i="4"/>
  <c r="C507" i="4"/>
  <c r="O507" i="4" s="1"/>
  <c r="M155" i="4"/>
  <c r="O153" i="4"/>
  <c r="D200" i="4"/>
  <c r="J394" i="4"/>
  <c r="J393" i="4" s="1"/>
  <c r="J392" i="4" s="1"/>
  <c r="J379" i="4" s="1"/>
  <c r="G403" i="4"/>
  <c r="G402" i="4" s="1"/>
  <c r="G392" i="4" s="1"/>
  <c r="G379" i="4" s="1"/>
  <c r="I230" i="4"/>
  <c r="I299" i="4"/>
  <c r="I284" i="4" s="1"/>
  <c r="F302" i="4"/>
  <c r="O322" i="4"/>
  <c r="C345" i="4"/>
  <c r="O421" i="4"/>
  <c r="C420" i="4"/>
  <c r="C419" i="4" s="1"/>
  <c r="O476" i="4"/>
  <c r="C475" i="4"/>
  <c r="C474" i="4" s="1"/>
  <c r="O522" i="4"/>
  <c r="C521" i="4"/>
  <c r="O521" i="4" s="1"/>
  <c r="H9" i="4"/>
  <c r="H8" i="4" s="1"/>
  <c r="H7" i="4" s="1"/>
  <c r="H6" i="4" s="1"/>
  <c r="H5" i="4" s="1"/>
  <c r="I131" i="4"/>
  <c r="G135" i="4"/>
  <c r="O156" i="4"/>
  <c r="O157" i="4"/>
  <c r="O158" i="4"/>
  <c r="O159" i="4"/>
  <c r="O160" i="4"/>
  <c r="O161" i="4"/>
  <c r="O162" i="4"/>
  <c r="O163" i="4"/>
  <c r="O207" i="4"/>
  <c r="L288" i="4"/>
  <c r="J294" i="4"/>
  <c r="O308" i="4"/>
  <c r="O309" i="4"/>
  <c r="O310" i="4"/>
  <c r="O311" i="4"/>
  <c r="O312" i="4"/>
  <c r="O313" i="4"/>
  <c r="O314" i="4"/>
  <c r="O315" i="4"/>
  <c r="O417" i="4"/>
  <c r="O434" i="4"/>
  <c r="L450" i="4"/>
  <c r="L449" i="4" s="1"/>
  <c r="L448" i="4" s="1"/>
  <c r="L447" i="4" s="1"/>
  <c r="L442" i="4" s="1"/>
  <c r="L441" i="4" s="1"/>
  <c r="I24" i="4"/>
  <c r="I23" i="4" s="1"/>
  <c r="I22" i="4" s="1"/>
  <c r="I17" i="4" s="1"/>
  <c r="E109" i="4"/>
  <c r="E98" i="4" s="1"/>
  <c r="J123" i="4"/>
  <c r="D146" i="4"/>
  <c r="M164" i="4"/>
  <c r="K288" i="4"/>
  <c r="K284" i="4" s="1"/>
  <c r="E23" i="4"/>
  <c r="E22" i="4" s="1"/>
  <c r="E17" i="4" s="1"/>
  <c r="K89" i="4"/>
  <c r="O260" i="4"/>
  <c r="C259" i="4"/>
  <c r="K273" i="4"/>
  <c r="K272" i="4" s="1"/>
  <c r="O286" i="4"/>
  <c r="C285" i="4"/>
  <c r="N351" i="4"/>
  <c r="L358" i="4"/>
  <c r="J364" i="4"/>
  <c r="J350" i="4" s="1"/>
  <c r="N394" i="4"/>
  <c r="N393" i="4" s="1"/>
  <c r="N392" i="4" s="1"/>
  <c r="N379" i="4" s="1"/>
  <c r="L423" i="4"/>
  <c r="O430" i="4"/>
  <c r="J442" i="4"/>
  <c r="J441" i="4" s="1"/>
  <c r="L23" i="4"/>
  <c r="L22" i="4" s="1"/>
  <c r="L17" i="4" s="1"/>
  <c r="I99" i="4"/>
  <c r="N118" i="4"/>
  <c r="N98" i="4" s="1"/>
  <c r="M123" i="4"/>
  <c r="M122" i="4" s="1"/>
  <c r="I192" i="4"/>
  <c r="H200" i="4"/>
  <c r="L218" i="4"/>
  <c r="D259" i="4"/>
  <c r="O265" i="4"/>
  <c r="O266" i="4"/>
  <c r="O267" i="4"/>
  <c r="O268" i="4"/>
  <c r="O269" i="4"/>
  <c r="O270" i="4"/>
  <c r="O271" i="4"/>
  <c r="F272" i="4"/>
  <c r="O324" i="4"/>
  <c r="O325" i="4"/>
  <c r="O326" i="4"/>
  <c r="N328" i="4"/>
  <c r="N327" i="4" s="1"/>
  <c r="O352" i="4"/>
  <c r="O353" i="4"/>
  <c r="O354" i="4"/>
  <c r="O355" i="4"/>
  <c r="O397" i="4"/>
  <c r="O398" i="4"/>
  <c r="O399" i="4"/>
  <c r="O400" i="4"/>
  <c r="O401" i="4"/>
  <c r="K413" i="4"/>
  <c r="K412" i="4" s="1"/>
  <c r="E413" i="4"/>
  <c r="E412" i="4" s="1"/>
  <c r="O465" i="4"/>
  <c r="C464" i="4"/>
  <c r="C463" i="4" s="1"/>
  <c r="O463" i="4" s="1"/>
  <c r="M505" i="4"/>
  <c r="I505" i="4"/>
  <c r="O511" i="4"/>
  <c r="O534" i="4"/>
  <c r="E200" i="4"/>
  <c r="I11" i="4"/>
  <c r="I9" i="4" s="1"/>
  <c r="I8" i="4" s="1"/>
  <c r="I7" i="4" s="1"/>
  <c r="I6" i="4" s="1"/>
  <c r="I5" i="4" s="1"/>
  <c r="M24" i="4"/>
  <c r="M23" i="4" s="1"/>
  <c r="M22" i="4" s="1"/>
  <c r="M17" i="4" s="1"/>
  <c r="O84" i="4"/>
  <c r="C83" i="4"/>
  <c r="C79" i="4" s="1"/>
  <c r="O88" i="4"/>
  <c r="O215" i="4"/>
  <c r="O290" i="4"/>
  <c r="O330" i="4"/>
  <c r="O334" i="4"/>
  <c r="J491" i="4"/>
  <c r="O10" i="4"/>
  <c r="L11" i="4"/>
  <c r="L9" i="4" s="1"/>
  <c r="L8" i="4" s="1"/>
  <c r="L7" i="4" s="1"/>
  <c r="L6" i="4" s="1"/>
  <c r="L5" i="4" s="1"/>
  <c r="O52" i="4"/>
  <c r="O53" i="4"/>
  <c r="O54" i="4"/>
  <c r="O55" i="4"/>
  <c r="I71" i="4"/>
  <c r="F79" i="4"/>
  <c r="N89" i="4"/>
  <c r="N79" i="4" s="1"/>
  <c r="G250" i="4"/>
  <c r="N273" i="4"/>
  <c r="N272" i="4" s="1"/>
  <c r="D328" i="4"/>
  <c r="D327" i="4" s="1"/>
  <c r="H345" i="4"/>
  <c r="E351" i="4"/>
  <c r="E350" i="4" s="1"/>
  <c r="O360" i="4"/>
  <c r="O361" i="4"/>
  <c r="O362" i="4"/>
  <c r="O363" i="4"/>
  <c r="D505" i="4"/>
  <c r="D442" i="4"/>
  <c r="D441" i="4" s="1"/>
  <c r="E498" i="4"/>
  <c r="O116" i="4"/>
  <c r="K24" i="4"/>
  <c r="K23" i="4" s="1"/>
  <c r="K22" i="4" s="1"/>
  <c r="K17" i="4" s="1"/>
  <c r="O85" i="4"/>
  <c r="I109" i="4"/>
  <c r="O120" i="4"/>
  <c r="J186" i="4"/>
  <c r="O213" i="4"/>
  <c r="O217" i="4"/>
  <c r="I272" i="4"/>
  <c r="O289" i="4"/>
  <c r="O293" i="4"/>
  <c r="O336" i="4"/>
  <c r="N358" i="4"/>
  <c r="O25" i="4"/>
  <c r="O26" i="4"/>
  <c r="O27" i="4"/>
  <c r="O28" i="4"/>
  <c r="E83" i="4"/>
  <c r="E79" i="4" s="1"/>
  <c r="O91" i="4"/>
  <c r="O92" i="4"/>
  <c r="O93" i="4"/>
  <c r="O94" i="4"/>
  <c r="O95" i="4"/>
  <c r="O96" i="4"/>
  <c r="L99" i="4"/>
  <c r="L98" i="4" s="1"/>
  <c r="G164" i="4"/>
  <c r="G171" i="4"/>
  <c r="L186" i="4"/>
  <c r="O231" i="4"/>
  <c r="C230" i="4"/>
  <c r="O232" i="4"/>
  <c r="O233" i="4"/>
  <c r="O234" i="4"/>
  <c r="O235" i="4"/>
  <c r="O236" i="4"/>
  <c r="O237" i="4"/>
  <c r="O238" i="4"/>
  <c r="O239" i="4"/>
  <c r="F264" i="4"/>
  <c r="O274" i="4"/>
  <c r="O275" i="4"/>
  <c r="O317" i="4"/>
  <c r="O318" i="4"/>
  <c r="C320" i="4"/>
  <c r="C319" i="4" s="1"/>
  <c r="E327" i="4"/>
  <c r="F351" i="4"/>
  <c r="D358" i="4"/>
  <c r="N364" i="4"/>
  <c r="C416" i="4"/>
  <c r="C415" i="4" s="1"/>
  <c r="N423" i="4"/>
  <c r="O482" i="4"/>
  <c r="L491" i="4"/>
  <c r="O21" i="4"/>
  <c r="O38" i="4"/>
  <c r="O86" i="4"/>
  <c r="O119" i="4"/>
  <c r="F205" i="4"/>
  <c r="C211" i="4"/>
  <c r="O292" i="4"/>
  <c r="O329" i="4"/>
  <c r="G345" i="4"/>
  <c r="G327" i="4" s="1"/>
  <c r="C20" i="4"/>
  <c r="C19" i="4" s="1"/>
  <c r="O19" i="4" s="1"/>
  <c r="H35" i="4"/>
  <c r="H34" i="4" s="1"/>
  <c r="O41" i="4"/>
  <c r="O57" i="4"/>
  <c r="O58" i="4"/>
  <c r="O59" i="4"/>
  <c r="O60" i="4"/>
  <c r="K71" i="4"/>
  <c r="K50" i="4" s="1"/>
  <c r="H80" i="4"/>
  <c r="H79" i="4" s="1"/>
  <c r="D89" i="4"/>
  <c r="D79" i="4" s="1"/>
  <c r="O132" i="4"/>
  <c r="O133" i="4"/>
  <c r="O134" i="4"/>
  <c r="K146" i="4"/>
  <c r="H164" i="4"/>
  <c r="O181" i="4"/>
  <c r="C180" i="4"/>
  <c r="O180" i="4" s="1"/>
  <c r="O182" i="4"/>
  <c r="O183" i="4"/>
  <c r="O184" i="4"/>
  <c r="O185" i="4"/>
  <c r="M192" i="4"/>
  <c r="D230" i="4"/>
  <c r="I243" i="4"/>
  <c r="I250" i="4"/>
  <c r="G264" i="4"/>
  <c r="D273" i="4"/>
  <c r="D272" i="4" s="1"/>
  <c r="F319" i="4"/>
  <c r="F328" i="4"/>
  <c r="F327" i="4" s="1"/>
  <c r="I413" i="4"/>
  <c r="I412" i="4" s="1"/>
  <c r="O426" i="4"/>
  <c r="C433" i="4"/>
  <c r="C432" i="4" s="1"/>
  <c r="C431" i="4" s="1"/>
  <c r="O431" i="4" s="1"/>
  <c r="O117" i="4"/>
  <c r="O87" i="4"/>
  <c r="O121" i="4"/>
  <c r="O291" i="4"/>
  <c r="O335" i="4"/>
  <c r="N9" i="4"/>
  <c r="N8" i="4" s="1"/>
  <c r="N7" i="4" s="1"/>
  <c r="N6" i="4" s="1"/>
  <c r="N5" i="4" s="1"/>
  <c r="O12" i="4"/>
  <c r="O13" i="4"/>
  <c r="D56" i="4"/>
  <c r="D50" i="4" s="1"/>
  <c r="L71" i="4"/>
  <c r="L50" i="4" s="1"/>
  <c r="I79" i="4"/>
  <c r="N135" i="4"/>
  <c r="I164" i="4"/>
  <c r="E230" i="4"/>
  <c r="E299" i="4"/>
  <c r="K320" i="4"/>
  <c r="K319" i="4" s="1"/>
  <c r="H323" i="4"/>
  <c r="H319" i="4" s="1"/>
  <c r="E403" i="4"/>
  <c r="E402" i="4" s="1"/>
  <c r="E392" i="4" s="1"/>
  <c r="E379" i="4" s="1"/>
  <c r="O409" i="4"/>
  <c r="C408" i="4"/>
  <c r="O408" i="4" s="1"/>
  <c r="N505" i="4"/>
  <c r="O528" i="4"/>
  <c r="C527" i="4"/>
  <c r="O527" i="4" s="1"/>
  <c r="J61" i="4"/>
  <c r="O81" i="4"/>
  <c r="O82" i="4"/>
  <c r="L83" i="4"/>
  <c r="L79" i="4" s="1"/>
  <c r="J89" i="4"/>
  <c r="J79" i="4" s="1"/>
  <c r="G123" i="4"/>
  <c r="N131" i="4"/>
  <c r="L135" i="4"/>
  <c r="L122" i="4" s="1"/>
  <c r="G186" i="4"/>
  <c r="F192" i="4"/>
  <c r="O202" i="4"/>
  <c r="O203" i="4"/>
  <c r="O204" i="4"/>
  <c r="O226" i="4"/>
  <c r="O227" i="4"/>
  <c r="O228" i="4"/>
  <c r="O229" i="4"/>
  <c r="F250" i="4"/>
  <c r="J272" i="4"/>
  <c r="F294" i="4"/>
  <c r="O300" i="4"/>
  <c r="O301" i="4"/>
  <c r="M328" i="4"/>
  <c r="I358" i="4"/>
  <c r="G364" i="4"/>
  <c r="G350" i="4" s="1"/>
  <c r="H394" i="4"/>
  <c r="H393" i="4" s="1"/>
  <c r="H392" i="4" s="1"/>
  <c r="H379" i="4" s="1"/>
  <c r="O404" i="4"/>
  <c r="O405" i="4"/>
  <c r="O446" i="4"/>
  <c r="O488" i="4"/>
  <c r="K498" i="4"/>
  <c r="O504" i="4"/>
  <c r="O540" i="4"/>
  <c r="H56" i="4"/>
  <c r="H50" i="4" s="1"/>
  <c r="O102" i="4"/>
  <c r="O105" i="4"/>
  <c r="O106" i="4"/>
  <c r="O107" i="4"/>
  <c r="O124" i="4"/>
  <c r="O125" i="4"/>
  <c r="O126" i="4"/>
  <c r="C123" i="4"/>
  <c r="O128" i="4"/>
  <c r="O129" i="4"/>
  <c r="O130" i="4"/>
  <c r="D155" i="4"/>
  <c r="N164" i="4"/>
  <c r="L171" i="4"/>
  <c r="O187" i="4"/>
  <c r="O188" i="4"/>
  <c r="O189" i="4"/>
  <c r="O190" i="4"/>
  <c r="O191" i="4"/>
  <c r="K200" i="4"/>
  <c r="G205" i="4"/>
  <c r="O244" i="4"/>
  <c r="O245" i="4"/>
  <c r="O246" i="4"/>
  <c r="O247" i="4"/>
  <c r="O248" i="4"/>
  <c r="O249" i="4"/>
  <c r="E288" i="4"/>
  <c r="N294" i="4"/>
  <c r="N284" i="4" s="1"/>
  <c r="D320" i="4"/>
  <c r="J319" i="4"/>
  <c r="O365" i="4"/>
  <c r="O366" i="4"/>
  <c r="O367" i="4"/>
  <c r="O368" i="4"/>
  <c r="O369" i="4"/>
  <c r="O370" i="4"/>
  <c r="D394" i="4"/>
  <c r="D393" i="4" s="1"/>
  <c r="D392" i="4" s="1"/>
  <c r="D379" i="4" s="1"/>
  <c r="I423" i="4"/>
  <c r="O452" i="4"/>
  <c r="O453" i="4"/>
  <c r="O454" i="4"/>
  <c r="O455" i="4"/>
  <c r="O456" i="4"/>
  <c r="O497" i="4"/>
  <c r="E71" i="4"/>
  <c r="G89" i="4"/>
  <c r="G79" i="4" s="1"/>
  <c r="D99" i="4"/>
  <c r="D98" i="4" s="1"/>
  <c r="M109" i="4"/>
  <c r="M98" i="4" s="1"/>
  <c r="E155" i="4"/>
  <c r="O165" i="4"/>
  <c r="O166" i="4"/>
  <c r="O167" i="4"/>
  <c r="O168" i="4"/>
  <c r="O169" i="4"/>
  <c r="O170" i="4"/>
  <c r="M171" i="4"/>
  <c r="D186" i="4"/>
  <c r="O193" i="4"/>
  <c r="O194" i="4"/>
  <c r="O195" i="4"/>
  <c r="O196" i="4"/>
  <c r="O197" i="4"/>
  <c r="O199" i="4"/>
  <c r="L200" i="4"/>
  <c r="L223" i="4"/>
  <c r="D243" i="4"/>
  <c r="O251" i="4"/>
  <c r="C250" i="4"/>
  <c r="O253" i="4"/>
  <c r="O254" i="4"/>
  <c r="O255" i="4"/>
  <c r="O256" i="4"/>
  <c r="O257" i="4"/>
  <c r="O258" i="4"/>
  <c r="H285" i="4"/>
  <c r="O295" i="4"/>
  <c r="O296" i="4"/>
  <c r="O297" i="4"/>
  <c r="O298" i="4"/>
  <c r="E307" i="4"/>
  <c r="E319" i="4"/>
  <c r="J328" i="4"/>
  <c r="J327" i="4" s="1"/>
  <c r="O339" i="4"/>
  <c r="O340" i="4"/>
  <c r="O341" i="4"/>
  <c r="O342" i="4"/>
  <c r="O343" i="4"/>
  <c r="O344" i="4"/>
  <c r="O387" i="4"/>
  <c r="O471" i="4"/>
  <c r="N491" i="4"/>
  <c r="E505" i="4"/>
  <c r="O47" i="4"/>
  <c r="J56" i="4"/>
  <c r="F118" i="4"/>
  <c r="F98" i="4" s="1"/>
  <c r="E123" i="4"/>
  <c r="E122" i="4" s="1"/>
  <c r="J135" i="4"/>
  <c r="H146" i="4"/>
  <c r="F155" i="4"/>
  <c r="N171" i="4"/>
  <c r="D192" i="4"/>
  <c r="I205" i="4"/>
  <c r="H240" i="4"/>
  <c r="E243" i="4"/>
  <c r="L259" i="4"/>
  <c r="K264" i="4"/>
  <c r="K210" i="4" s="1"/>
  <c r="H272" i="4"/>
  <c r="G288" i="4"/>
  <c r="G284" i="4" s="1"/>
  <c r="M299" i="4"/>
  <c r="J302" i="4"/>
  <c r="L345" i="4"/>
  <c r="L327" i="4" s="1"/>
  <c r="I351" i="4"/>
  <c r="L371" i="4"/>
  <c r="F394" i="4"/>
  <c r="F393" i="4" s="1"/>
  <c r="F392" i="4" s="1"/>
  <c r="F379" i="4" s="1"/>
  <c r="M403" i="4"/>
  <c r="M402" i="4" s="1"/>
  <c r="M392" i="4" s="1"/>
  <c r="M379" i="4" s="1"/>
  <c r="O410" i="4"/>
  <c r="E450" i="4"/>
  <c r="E449" i="4" s="1"/>
  <c r="E448" i="4" s="1"/>
  <c r="E447" i="4" s="1"/>
  <c r="E442" i="4" s="1"/>
  <c r="E441" i="4" s="1"/>
  <c r="O466" i="4"/>
  <c r="O494" i="4"/>
  <c r="K83" i="4"/>
  <c r="O113" i="4"/>
  <c r="O114" i="4"/>
  <c r="E164" i="4"/>
  <c r="O172" i="4"/>
  <c r="O173" i="4"/>
  <c r="O174" i="4"/>
  <c r="O175" i="4"/>
  <c r="O176" i="4"/>
  <c r="O177" i="4"/>
  <c r="O178" i="4"/>
  <c r="O179" i="4"/>
  <c r="M230" i="4"/>
  <c r="E250" i="4"/>
  <c r="O277" i="4"/>
  <c r="O278" i="4"/>
  <c r="O279" i="4"/>
  <c r="O280" i="4"/>
  <c r="O281" i="4"/>
  <c r="O282" i="4"/>
  <c r="O283" i="4"/>
  <c r="G319" i="4"/>
  <c r="M323" i="4"/>
  <c r="M319" i="4" s="1"/>
  <c r="M345" i="4"/>
  <c r="H358" i="4"/>
  <c r="H350" i="4" s="1"/>
  <c r="F364" i="4"/>
  <c r="K423" i="4"/>
  <c r="O516" i="4"/>
  <c r="E9" i="4"/>
  <c r="E8" i="4" s="1"/>
  <c r="E7" i="4" s="1"/>
  <c r="E6" i="4" s="1"/>
  <c r="E5" i="4" s="1"/>
  <c r="D23" i="4"/>
  <c r="D22" i="4" s="1"/>
  <c r="D17" i="4" s="1"/>
  <c r="G98" i="4"/>
  <c r="L35" i="4"/>
  <c r="L34" i="4" s="1"/>
  <c r="K35" i="4"/>
  <c r="K34" i="4" s="1"/>
  <c r="M35" i="4"/>
  <c r="M34" i="4" s="1"/>
  <c r="N35" i="4"/>
  <c r="N34" i="4" s="1"/>
  <c r="K98" i="4"/>
  <c r="H23" i="4"/>
  <c r="H22" i="4" s="1"/>
  <c r="H17" i="4" s="1"/>
  <c r="D122" i="4"/>
  <c r="M6" i="4"/>
  <c r="M5" i="4" s="1"/>
  <c r="N23" i="4"/>
  <c r="N22" i="4" s="1"/>
  <c r="N17" i="4" s="1"/>
  <c r="F35" i="4"/>
  <c r="F34" i="4" s="1"/>
  <c r="M79" i="4"/>
  <c r="G35" i="4"/>
  <c r="G34" i="4" s="1"/>
  <c r="E35" i="4"/>
  <c r="E34" i="4" s="1"/>
  <c r="D9" i="4"/>
  <c r="D8" i="4" s="1"/>
  <c r="D7" i="4" s="1"/>
  <c r="D6" i="4" s="1"/>
  <c r="D5" i="4" s="1"/>
  <c r="O90" i="4"/>
  <c r="C186" i="4"/>
  <c r="O198" i="4"/>
  <c r="O212" i="4"/>
  <c r="O214" i="4"/>
  <c r="D413" i="4"/>
  <c r="D412" i="4" s="1"/>
  <c r="N413" i="4"/>
  <c r="N412" i="4" s="1"/>
  <c r="C115" i="4"/>
  <c r="O115" i="4" s="1"/>
  <c r="O127" i="4"/>
  <c r="D211" i="4"/>
  <c r="O386" i="4"/>
  <c r="M423" i="4"/>
  <c r="C56" i="4"/>
  <c r="C164" i="4"/>
  <c r="O216" i="4"/>
  <c r="O338" i="4"/>
  <c r="K350" i="4"/>
  <c r="M350" i="4"/>
  <c r="O427" i="4"/>
  <c r="C9" i="4"/>
  <c r="C46" i="4"/>
  <c r="C118" i="4"/>
  <c r="C131" i="4"/>
  <c r="C155" i="4"/>
  <c r="O276" i="4"/>
  <c r="L392" i="4"/>
  <c r="L379" i="4" s="1"/>
  <c r="D423" i="4"/>
  <c r="F423" i="4"/>
  <c r="C24" i="4"/>
  <c r="C192" i="4"/>
  <c r="N319" i="4"/>
  <c r="C37" i="4"/>
  <c r="C61" i="4"/>
  <c r="C109" i="4"/>
  <c r="O219" i="4"/>
  <c r="O220" i="4"/>
  <c r="O221" i="4"/>
  <c r="O222" i="4"/>
  <c r="E272" i="4"/>
  <c r="C393" i="4"/>
  <c r="O425" i="4"/>
  <c r="C146" i="4"/>
  <c r="C200" i="4"/>
  <c r="O201" i="4"/>
  <c r="O206" i="4"/>
  <c r="I327" i="4"/>
  <c r="E423" i="4"/>
  <c r="C51" i="4"/>
  <c r="C99" i="4"/>
  <c r="C135" i="4"/>
  <c r="C171" i="4"/>
  <c r="O208" i="4"/>
  <c r="O209" i="4"/>
  <c r="G272" i="4"/>
  <c r="H423" i="4"/>
  <c r="C40" i="4"/>
  <c r="M211" i="4"/>
  <c r="N223" i="4"/>
  <c r="K327" i="4"/>
  <c r="L413" i="4"/>
  <c r="L412" i="4" s="1"/>
  <c r="J423" i="4"/>
  <c r="N211" i="4"/>
  <c r="O224" i="4"/>
  <c r="O225" i="4"/>
  <c r="O287" i="4"/>
  <c r="C299" i="4"/>
  <c r="O347" i="4"/>
  <c r="C371" i="4"/>
  <c r="O492" i="4"/>
  <c r="H505" i="4"/>
  <c r="C240" i="4"/>
  <c r="O252" i="4"/>
  <c r="C264" i="4"/>
  <c r="C288" i="4"/>
  <c r="O496" i="4"/>
  <c r="J498" i="4"/>
  <c r="L498" i="4"/>
  <c r="C385" i="4"/>
  <c r="O428" i="4"/>
  <c r="O470" i="4"/>
  <c r="C302" i="4"/>
  <c r="C424" i="4"/>
  <c r="F442" i="4"/>
  <c r="F441" i="4" s="1"/>
  <c r="O493" i="4"/>
  <c r="K505" i="4"/>
  <c r="C243" i="4"/>
  <c r="C351" i="4"/>
  <c r="K442" i="4"/>
  <c r="K441" i="4" s="1"/>
  <c r="G442" i="4"/>
  <c r="G441" i="4" s="1"/>
  <c r="E491" i="4"/>
  <c r="C316" i="4"/>
  <c r="C328" i="4"/>
  <c r="C364" i="4"/>
  <c r="O445" i="4"/>
  <c r="O487" i="4"/>
  <c r="L505" i="4"/>
  <c r="I442" i="4"/>
  <c r="I441" i="4" s="1"/>
  <c r="H491" i="4"/>
  <c r="C294" i="4"/>
  <c r="C390" i="4"/>
  <c r="C402" i="4"/>
  <c r="F498" i="4"/>
  <c r="C223" i="4"/>
  <c r="H442" i="4"/>
  <c r="H441" i="4" s="1"/>
  <c r="K491" i="4"/>
  <c r="M491" i="4"/>
  <c r="H498" i="4"/>
  <c r="C273" i="4"/>
  <c r="O429" i="4"/>
  <c r="O495" i="4"/>
  <c r="D498" i="4"/>
  <c r="I498" i="4"/>
  <c r="F505" i="4"/>
  <c r="M442" i="4"/>
  <c r="M441" i="4" s="1"/>
  <c r="N442" i="4"/>
  <c r="N441" i="4" s="1"/>
  <c r="D491" i="4"/>
  <c r="G498" i="4"/>
  <c r="G505" i="4"/>
  <c r="C439" i="4"/>
  <c r="C469" i="4"/>
  <c r="C481" i="4"/>
  <c r="C533" i="4"/>
  <c r="C444" i="4"/>
  <c r="C486" i="4"/>
  <c r="C510" i="4"/>
  <c r="C500" i="4"/>
  <c r="C449" i="4"/>
  <c r="C491" i="4"/>
  <c r="C503" i="4"/>
  <c r="C515" i="4"/>
  <c r="C539" i="4"/>
  <c r="C143" i="3"/>
  <c r="R49" i="4" l="1"/>
  <c r="Y49" i="4"/>
  <c r="AB49" i="4"/>
  <c r="Z49" i="4"/>
  <c r="S49" i="4"/>
  <c r="AC509" i="4"/>
  <c r="AC381" i="4"/>
  <c r="Y379" i="4"/>
  <c r="AC484" i="4"/>
  <c r="W490" i="4"/>
  <c r="W489" i="4" s="1"/>
  <c r="W411" i="4" s="1"/>
  <c r="Y97" i="4"/>
  <c r="AC408" i="4"/>
  <c r="V49" i="4"/>
  <c r="AC380" i="4"/>
  <c r="AA490" i="4"/>
  <c r="AA489" i="4" s="1"/>
  <c r="AA411" i="4" s="1"/>
  <c r="AB490" i="4"/>
  <c r="AB489" i="4" s="1"/>
  <c r="AB411" i="4" s="1"/>
  <c r="AC428" i="4"/>
  <c r="T392" i="4"/>
  <c r="T379" i="4" s="1"/>
  <c r="W49" i="4"/>
  <c r="Z490" i="4"/>
  <c r="Z489" i="4" s="1"/>
  <c r="Z411" i="4" s="1"/>
  <c r="Y490" i="4"/>
  <c r="Y489" i="4" s="1"/>
  <c r="Y411" i="4" s="1"/>
  <c r="X49" i="4"/>
  <c r="AC79" i="4"/>
  <c r="X491" i="4"/>
  <c r="X490" i="4" s="1"/>
  <c r="X489" i="4" s="1"/>
  <c r="X411" i="4" s="1"/>
  <c r="O307" i="4"/>
  <c r="AC98" i="4"/>
  <c r="G122" i="4"/>
  <c r="R505" i="4"/>
  <c r="R490" i="4" s="1"/>
  <c r="R489" i="4" s="1"/>
  <c r="R411" i="4" s="1"/>
  <c r="T490" i="4"/>
  <c r="T489" i="4" s="1"/>
  <c r="S490" i="4"/>
  <c r="S489" i="4" s="1"/>
  <c r="S411" i="4" s="1"/>
  <c r="AC272" i="4"/>
  <c r="U49" i="4"/>
  <c r="AC145" i="4"/>
  <c r="AC419" i="4"/>
  <c r="J490" i="4"/>
  <c r="J489" i="4" s="1"/>
  <c r="J411" i="4" s="1"/>
  <c r="R392" i="4"/>
  <c r="R379" i="4" s="1"/>
  <c r="AC525" i="4"/>
  <c r="Q524" i="4"/>
  <c r="AC418" i="4"/>
  <c r="AC319" i="4"/>
  <c r="AC50" i="4"/>
  <c r="Q498" i="4"/>
  <c r="AC498" i="4" s="1"/>
  <c r="O464" i="4"/>
  <c r="AC284" i="4"/>
  <c r="AA97" i="4"/>
  <c r="AC443" i="4"/>
  <c r="AC350" i="4"/>
  <c r="U490" i="4"/>
  <c r="U489" i="4" s="1"/>
  <c r="U411" i="4" s="1"/>
  <c r="AC431" i="4"/>
  <c r="Q513" i="4"/>
  <c r="AC514" i="4"/>
  <c r="AC122" i="4"/>
  <c r="I122" i="4"/>
  <c r="V97" i="4"/>
  <c r="AC210" i="4"/>
  <c r="W97" i="4"/>
  <c r="AA49" i="4"/>
  <c r="T49" i="4"/>
  <c r="AA18" i="4"/>
  <c r="AA17" i="4" s="1"/>
  <c r="AC19" i="4"/>
  <c r="F490" i="4"/>
  <c r="F489" i="4" s="1"/>
  <c r="F411" i="4" s="1"/>
  <c r="AC531" i="4"/>
  <c r="AC532" i="4"/>
  <c r="S8" i="4"/>
  <c r="S7" i="4" s="1"/>
  <c r="S6" i="4" s="1"/>
  <c r="S5" i="4" s="1"/>
  <c r="AC9" i="4"/>
  <c r="V490" i="4"/>
  <c r="V489" i="4" s="1"/>
  <c r="V411" i="4" s="1"/>
  <c r="AC327" i="4"/>
  <c r="AC35" i="4"/>
  <c r="U34" i="4"/>
  <c r="Q22" i="4"/>
  <c r="AC22" i="4" s="1"/>
  <c r="AC23" i="4"/>
  <c r="AC520" i="4"/>
  <c r="Q519" i="4"/>
  <c r="U97" i="4"/>
  <c r="AB97" i="4"/>
  <c r="X97" i="4"/>
  <c r="Z97" i="4"/>
  <c r="R97" i="4"/>
  <c r="AC436" i="4"/>
  <c r="S97" i="4"/>
  <c r="T97" i="4"/>
  <c r="AC478" i="4"/>
  <c r="AC406" i="4"/>
  <c r="U427" i="4"/>
  <c r="AC427" i="4" s="1"/>
  <c r="R17" i="4"/>
  <c r="AC472" i="4"/>
  <c r="Q7" i="4"/>
  <c r="Q530" i="4"/>
  <c r="AC530" i="4" s="1"/>
  <c r="T523" i="4"/>
  <c r="AC413" i="4"/>
  <c r="N145" i="4"/>
  <c r="H145" i="4"/>
  <c r="E50" i="4"/>
  <c r="E49" i="4" s="1"/>
  <c r="I50" i="4"/>
  <c r="I49" i="4" s="1"/>
  <c r="H210" i="4"/>
  <c r="N122" i="4"/>
  <c r="O218" i="4"/>
  <c r="F49" i="4"/>
  <c r="O83" i="4"/>
  <c r="F210" i="4"/>
  <c r="F145" i="4"/>
  <c r="O285" i="4"/>
  <c r="O259" i="4"/>
  <c r="O264" i="4"/>
  <c r="J284" i="4"/>
  <c r="E284" i="4"/>
  <c r="D210" i="4"/>
  <c r="M284" i="4"/>
  <c r="O205" i="4"/>
  <c r="O109" i="4"/>
  <c r="G210" i="4"/>
  <c r="L284" i="4"/>
  <c r="O320" i="4"/>
  <c r="O382" i="4"/>
  <c r="O420" i="4"/>
  <c r="M490" i="4"/>
  <c r="M489" i="4" s="1"/>
  <c r="M411" i="4" s="1"/>
  <c r="D490" i="4"/>
  <c r="D489" i="4" s="1"/>
  <c r="D411" i="4" s="1"/>
  <c r="C526" i="4"/>
  <c r="O526" i="4" s="1"/>
  <c r="O450" i="4"/>
  <c r="I350" i="4"/>
  <c r="I98" i="4"/>
  <c r="C18" i="4"/>
  <c r="O18" i="4" s="1"/>
  <c r="O200" i="4"/>
  <c r="O171" i="4"/>
  <c r="M145" i="4"/>
  <c r="J145" i="4"/>
  <c r="G145" i="4"/>
  <c r="O80" i="4"/>
  <c r="E490" i="4"/>
  <c r="E489" i="4" s="1"/>
  <c r="E411" i="4" s="1"/>
  <c r="O135" i="4"/>
  <c r="D145" i="4"/>
  <c r="O71" i="4"/>
  <c r="O230" i="4"/>
  <c r="O358" i="4"/>
  <c r="O402" i="4"/>
  <c r="L490" i="4"/>
  <c r="L489" i="4" s="1"/>
  <c r="L411" i="4" s="1"/>
  <c r="O186" i="4"/>
  <c r="E145" i="4"/>
  <c r="N490" i="4"/>
  <c r="N489" i="4" s="1"/>
  <c r="N411" i="4" s="1"/>
  <c r="O250" i="4"/>
  <c r="J50" i="4"/>
  <c r="J49" i="4" s="1"/>
  <c r="I210" i="4"/>
  <c r="I145" i="4"/>
  <c r="M327" i="4"/>
  <c r="O345" i="4"/>
  <c r="F284" i="4"/>
  <c r="H284" i="4"/>
  <c r="L145" i="4"/>
  <c r="O43" i="4"/>
  <c r="M49" i="4"/>
  <c r="C407" i="4"/>
  <c r="O407" i="4" s="1"/>
  <c r="O294" i="4"/>
  <c r="H49" i="4"/>
  <c r="K79" i="4"/>
  <c r="O79" i="4" s="1"/>
  <c r="D49" i="4"/>
  <c r="G49" i="4"/>
  <c r="O89" i="4"/>
  <c r="O416" i="4"/>
  <c r="O243" i="4"/>
  <c r="O56" i="4"/>
  <c r="O475" i="4"/>
  <c r="O433" i="4"/>
  <c r="O432" i="4"/>
  <c r="E210" i="4"/>
  <c r="K490" i="4"/>
  <c r="K489" i="4" s="1"/>
  <c r="K411" i="4" s="1"/>
  <c r="O288" i="4"/>
  <c r="O323" i="4"/>
  <c r="O394" i="4"/>
  <c r="K145" i="4"/>
  <c r="K97" i="4" s="1"/>
  <c r="L350" i="4"/>
  <c r="L210" i="4"/>
  <c r="O299" i="4"/>
  <c r="J122" i="4"/>
  <c r="H327" i="4"/>
  <c r="G490" i="4"/>
  <c r="G489" i="4" s="1"/>
  <c r="G411" i="4" s="1"/>
  <c r="O371" i="4"/>
  <c r="F350" i="4"/>
  <c r="N350" i="4"/>
  <c r="O164" i="4"/>
  <c r="C520" i="4"/>
  <c r="O520" i="4" s="1"/>
  <c r="O364" i="4"/>
  <c r="O240" i="4"/>
  <c r="O131" i="4"/>
  <c r="C506" i="4"/>
  <c r="O506" i="4" s="1"/>
  <c r="I490" i="4"/>
  <c r="I489" i="4" s="1"/>
  <c r="I411" i="4" s="1"/>
  <c r="O192" i="4"/>
  <c r="O381" i="4"/>
  <c r="O11" i="4"/>
  <c r="D350" i="4"/>
  <c r="O118" i="4"/>
  <c r="O61" i="4"/>
  <c r="O123" i="4"/>
  <c r="O403" i="4"/>
  <c r="O155" i="4"/>
  <c r="O302" i="4"/>
  <c r="O316" i="4"/>
  <c r="M210" i="4"/>
  <c r="D319" i="4"/>
  <c r="O319" i="4" s="1"/>
  <c r="O20" i="4"/>
  <c r="H490" i="4"/>
  <c r="H489" i="4" s="1"/>
  <c r="H411" i="4" s="1"/>
  <c r="O539" i="4"/>
  <c r="C538" i="4"/>
  <c r="O390" i="4"/>
  <c r="C389" i="4"/>
  <c r="O273" i="4"/>
  <c r="C272" i="4"/>
  <c r="O272" i="4" s="1"/>
  <c r="O351" i="4"/>
  <c r="C350" i="4"/>
  <c r="O474" i="4"/>
  <c r="C473" i="4"/>
  <c r="O40" i="4"/>
  <c r="C39" i="4"/>
  <c r="O39" i="4" s="1"/>
  <c r="N49" i="4"/>
  <c r="O486" i="4"/>
  <c r="C485" i="4"/>
  <c r="O444" i="4"/>
  <c r="C443" i="4"/>
  <c r="N210" i="4"/>
  <c r="O24" i="4"/>
  <c r="C23" i="4"/>
  <c r="O533" i="4"/>
  <c r="C532" i="4"/>
  <c r="O99" i="4"/>
  <c r="C98" i="4"/>
  <c r="L49" i="4"/>
  <c r="C122" i="4"/>
  <c r="O385" i="4"/>
  <c r="C384" i="4"/>
  <c r="O424" i="4"/>
  <c r="C423" i="4"/>
  <c r="O423" i="4" s="1"/>
  <c r="O223" i="4"/>
  <c r="O415" i="4"/>
  <c r="C414" i="4"/>
  <c r="O146" i="4"/>
  <c r="C145" i="4"/>
  <c r="O503" i="4"/>
  <c r="C502" i="4"/>
  <c r="O502" i="4" s="1"/>
  <c r="C480" i="4"/>
  <c r="O481" i="4"/>
  <c r="O328" i="4"/>
  <c r="C327" i="4"/>
  <c r="O211" i="4"/>
  <c r="O9" i="4"/>
  <c r="C8" i="4"/>
  <c r="O51" i="4"/>
  <c r="C50" i="4"/>
  <c r="C284" i="4"/>
  <c r="O515" i="4"/>
  <c r="C514" i="4"/>
  <c r="C468" i="4"/>
  <c r="O469" i="4"/>
  <c r="O37" i="4"/>
  <c r="C36" i="4"/>
  <c r="O46" i="4"/>
  <c r="C45" i="4"/>
  <c r="O45" i="4" s="1"/>
  <c r="C210" i="4"/>
  <c r="O500" i="4"/>
  <c r="C499" i="4"/>
  <c r="O510" i="4"/>
  <c r="C509" i="4"/>
  <c r="O509" i="4" s="1"/>
  <c r="C418" i="4"/>
  <c r="O418" i="4" s="1"/>
  <c r="O419" i="4"/>
  <c r="O491" i="4"/>
  <c r="O449" i="4"/>
  <c r="C448" i="4"/>
  <c r="C438" i="4"/>
  <c r="O439" i="4"/>
  <c r="O393" i="4"/>
  <c r="C392" i="4"/>
  <c r="O392" i="4" s="1"/>
  <c r="R48" i="4" l="1"/>
  <c r="R4" i="4" s="1"/>
  <c r="R3" i="4" s="1"/>
  <c r="R2" i="4" s="1"/>
  <c r="Y48" i="4"/>
  <c r="Y4" i="4" s="1"/>
  <c r="Y3" i="4" s="1"/>
  <c r="Y2" i="4" s="1"/>
  <c r="AB48" i="4"/>
  <c r="AB4" i="4" s="1"/>
  <c r="AB3" i="4" s="1"/>
  <c r="AB2" i="4" s="1"/>
  <c r="S48" i="4"/>
  <c r="S4" i="4" s="1"/>
  <c r="S3" i="4" s="1"/>
  <c r="S2" i="4" s="1"/>
  <c r="Z48" i="4"/>
  <c r="Z4" i="4" s="1"/>
  <c r="Z3" i="4" s="1"/>
  <c r="Z2" i="4" s="1"/>
  <c r="AA48" i="4"/>
  <c r="AA4" i="4" s="1"/>
  <c r="AA3" i="4" s="1"/>
  <c r="AA2" i="4" s="1"/>
  <c r="AC483" i="4"/>
  <c r="AC392" i="4"/>
  <c r="V48" i="4"/>
  <c r="V4" i="4" s="1"/>
  <c r="V3" i="4" s="1"/>
  <c r="V2" i="4" s="1"/>
  <c r="W48" i="4"/>
  <c r="W4" i="4" s="1"/>
  <c r="W3" i="4" s="1"/>
  <c r="W2" i="4" s="1"/>
  <c r="AC490" i="4"/>
  <c r="Q17" i="4"/>
  <c r="AC17" i="4" s="1"/>
  <c r="AC505" i="4"/>
  <c r="J97" i="4"/>
  <c r="J48" i="4" s="1"/>
  <c r="J4" i="4" s="1"/>
  <c r="J3" i="4" s="1"/>
  <c r="J2" i="4" s="1"/>
  <c r="AC18" i="4"/>
  <c r="T48" i="4"/>
  <c r="T4" i="4" s="1"/>
  <c r="T3" i="4" s="1"/>
  <c r="X48" i="4"/>
  <c r="X4" i="4" s="1"/>
  <c r="X3" i="4" s="1"/>
  <c r="X2" i="4" s="1"/>
  <c r="AC491" i="4"/>
  <c r="U48" i="4"/>
  <c r="U4" i="4" s="1"/>
  <c r="U3" i="4" s="1"/>
  <c r="U2" i="4" s="1"/>
  <c r="AC7" i="4"/>
  <c r="E97" i="4"/>
  <c r="E48" i="4" s="1"/>
  <c r="E4" i="4" s="1"/>
  <c r="E3" i="4" s="1"/>
  <c r="E2" i="4" s="1"/>
  <c r="AC379" i="4"/>
  <c r="AC34" i="4"/>
  <c r="AC524" i="4"/>
  <c r="Q523" i="4"/>
  <c r="AC523" i="4" s="1"/>
  <c r="AC49" i="4"/>
  <c r="AC8" i="4"/>
  <c r="AC442" i="4"/>
  <c r="AC519" i="4"/>
  <c r="Q518" i="4"/>
  <c r="AC97" i="4"/>
  <c r="C406" i="4"/>
  <c r="O406" i="4" s="1"/>
  <c r="M97" i="4"/>
  <c r="M48" i="4" s="1"/>
  <c r="M4" i="4" s="1"/>
  <c r="M3" i="4" s="1"/>
  <c r="M2" i="4" s="1"/>
  <c r="AC513" i="4"/>
  <c r="Q512" i="4"/>
  <c r="AC512" i="4" s="1"/>
  <c r="AC477" i="4"/>
  <c r="U423" i="4"/>
  <c r="AC423" i="4" s="1"/>
  <c r="Q529" i="4"/>
  <c r="AC529" i="4" s="1"/>
  <c r="T411" i="4"/>
  <c r="AC412" i="4"/>
  <c r="Q6" i="4"/>
  <c r="AC6" i="4" s="1"/>
  <c r="AC435" i="4"/>
  <c r="H97" i="4"/>
  <c r="H48" i="4" s="1"/>
  <c r="H4" i="4" s="1"/>
  <c r="H3" i="4" s="1"/>
  <c r="H2" i="4" s="1"/>
  <c r="L97" i="4"/>
  <c r="L48" i="4" s="1"/>
  <c r="L4" i="4" s="1"/>
  <c r="L3" i="4" s="1"/>
  <c r="L2" i="4" s="1"/>
  <c r="F97" i="4"/>
  <c r="F48" i="4" s="1"/>
  <c r="F4" i="4" s="1"/>
  <c r="F3" i="4" s="1"/>
  <c r="F2" i="4" s="1"/>
  <c r="C525" i="4"/>
  <c r="C524" i="4" s="1"/>
  <c r="G97" i="4"/>
  <c r="G48" i="4" s="1"/>
  <c r="G4" i="4" s="1"/>
  <c r="G3" i="4" s="1"/>
  <c r="G2" i="4" s="1"/>
  <c r="O284" i="4"/>
  <c r="D97" i="4"/>
  <c r="D48" i="4" s="1"/>
  <c r="D4" i="4" s="1"/>
  <c r="D3" i="4" s="1"/>
  <c r="D2" i="4" s="1"/>
  <c r="I97" i="4"/>
  <c r="I48" i="4" s="1"/>
  <c r="I4" i="4" s="1"/>
  <c r="I3" i="4" s="1"/>
  <c r="I2" i="4" s="1"/>
  <c r="O350" i="4"/>
  <c r="K49" i="4"/>
  <c r="K48" i="4" s="1"/>
  <c r="K4" i="4" s="1"/>
  <c r="K3" i="4" s="1"/>
  <c r="K2" i="4" s="1"/>
  <c r="O327" i="4"/>
  <c r="O210" i="4"/>
  <c r="C505" i="4"/>
  <c r="O505" i="4" s="1"/>
  <c r="O145" i="4"/>
  <c r="O122" i="4"/>
  <c r="N97" i="4"/>
  <c r="N48" i="4" s="1"/>
  <c r="N4" i="4" s="1"/>
  <c r="N3" i="4" s="1"/>
  <c r="N2" i="4" s="1"/>
  <c r="C519" i="4"/>
  <c r="O519" i="4" s="1"/>
  <c r="O480" i="4"/>
  <c r="C479" i="4"/>
  <c r="O98" i="4"/>
  <c r="C97" i="4"/>
  <c r="O538" i="4"/>
  <c r="C537" i="4"/>
  <c r="O36" i="4"/>
  <c r="C35" i="4"/>
  <c r="O8" i="4"/>
  <c r="C7" i="4"/>
  <c r="O23" i="4"/>
  <c r="C22" i="4"/>
  <c r="O514" i="4"/>
  <c r="C513" i="4"/>
  <c r="O443" i="4"/>
  <c r="O532" i="4"/>
  <c r="C531" i="4"/>
  <c r="O384" i="4"/>
  <c r="O438" i="4"/>
  <c r="C437" i="4"/>
  <c r="O50" i="4"/>
  <c r="C49" i="4"/>
  <c r="O468" i="4"/>
  <c r="C467" i="4"/>
  <c r="O467" i="4" s="1"/>
  <c r="O448" i="4"/>
  <c r="C447" i="4"/>
  <c r="O447" i="4" s="1"/>
  <c r="O499" i="4"/>
  <c r="C498" i="4"/>
  <c r="O414" i="4"/>
  <c r="C413" i="4"/>
  <c r="O485" i="4"/>
  <c r="C484" i="4"/>
  <c r="O473" i="4"/>
  <c r="C472" i="4"/>
  <c r="O472" i="4" s="1"/>
  <c r="O389" i="4"/>
  <c r="C388" i="4"/>
  <c r="O388" i="4" s="1"/>
  <c r="AC441" i="4" l="1"/>
  <c r="O525" i="4"/>
  <c r="AC48" i="4"/>
  <c r="T2" i="4"/>
  <c r="AC518" i="4"/>
  <c r="Q517" i="4"/>
  <c r="AC517" i="4" s="1"/>
  <c r="AC489" i="4"/>
  <c r="Q5" i="4"/>
  <c r="AC5" i="4" s="1"/>
  <c r="O97" i="4"/>
  <c r="C518" i="4"/>
  <c r="O518" i="4" s="1"/>
  <c r="O537" i="4"/>
  <c r="C536" i="4"/>
  <c r="O35" i="4"/>
  <c r="C34" i="4"/>
  <c r="O34" i="4" s="1"/>
  <c r="O437" i="4"/>
  <c r="C436" i="4"/>
  <c r="O49" i="4"/>
  <c r="C48" i="4"/>
  <c r="O48" i="4" s="1"/>
  <c r="O413" i="4"/>
  <c r="C412" i="4"/>
  <c r="O513" i="4"/>
  <c r="C512" i="4"/>
  <c r="O512" i="4" s="1"/>
  <c r="O498" i="4"/>
  <c r="C490" i="4"/>
  <c r="C379" i="4"/>
  <c r="O379" i="4" s="1"/>
  <c r="O22" i="4"/>
  <c r="C17" i="4"/>
  <c r="O479" i="4"/>
  <c r="C478" i="4"/>
  <c r="C6" i="4"/>
  <c r="O7" i="4"/>
  <c r="O524" i="4"/>
  <c r="C523" i="4"/>
  <c r="O523" i="4" s="1"/>
  <c r="C442" i="4"/>
  <c r="O484" i="4"/>
  <c r="C483" i="4"/>
  <c r="O483" i="4" s="1"/>
  <c r="O531" i="4"/>
  <c r="C530" i="4"/>
  <c r="C517" i="4" l="1"/>
  <c r="O517" i="4" s="1"/>
  <c r="AC411" i="4"/>
  <c r="Q4" i="4"/>
  <c r="AC4" i="4" s="1"/>
  <c r="O478" i="4"/>
  <c r="C477" i="4"/>
  <c r="O477" i="4" s="1"/>
  <c r="O436" i="4"/>
  <c r="C435" i="4"/>
  <c r="O435" i="4" s="1"/>
  <c r="O17" i="4"/>
  <c r="O490" i="4"/>
  <c r="C489" i="4"/>
  <c r="O489" i="4" s="1"/>
  <c r="O442" i="4"/>
  <c r="C441" i="4"/>
  <c r="O441" i="4" s="1"/>
  <c r="O536" i="4"/>
  <c r="C535" i="4"/>
  <c r="O535" i="4" s="1"/>
  <c r="O412" i="4"/>
  <c r="O6" i="4"/>
  <c r="C5" i="4"/>
  <c r="O5" i="4" s="1"/>
  <c r="O530" i="4"/>
  <c r="C529" i="4"/>
  <c r="O529" i="4" s="1"/>
  <c r="Q3" i="4" l="1"/>
  <c r="AC3" i="4" s="1"/>
  <c r="C4" i="4"/>
  <c r="C3" i="4" s="1"/>
  <c r="C411" i="4"/>
  <c r="O411" i="4" s="1"/>
  <c r="Q2" i="4" l="1"/>
  <c r="AC2" i="4" s="1"/>
  <c r="O4" i="4"/>
  <c r="C2" i="4"/>
  <c r="O2" i="4" s="1"/>
  <c r="O3" i="4"/>
  <c r="C65" i="3" l="1"/>
  <c r="C63" i="3"/>
  <c r="C60" i="3"/>
  <c r="E17" i="3"/>
  <c r="E15" i="3" s="1"/>
  <c r="E14" i="3" s="1"/>
  <c r="E13" i="3" s="1"/>
  <c r="E12" i="3" s="1"/>
  <c r="E11" i="3" s="1"/>
  <c r="E10" i="3" s="1"/>
  <c r="E9" i="3" s="1"/>
  <c r="E8" i="3" s="1"/>
  <c r="K195" i="3"/>
  <c r="K190" i="3"/>
  <c r="K185" i="3"/>
  <c r="K180" i="3"/>
  <c r="K175" i="3"/>
  <c r="K136" i="3"/>
  <c r="K132" i="3"/>
  <c r="K246" i="3" s="1"/>
  <c r="K116" i="3"/>
  <c r="K237" i="3" s="1"/>
  <c r="K115" i="3"/>
  <c r="K114" i="3"/>
  <c r="K113" i="3"/>
  <c r="K111" i="3"/>
  <c r="K110" i="3"/>
  <c r="K109" i="3"/>
  <c r="K108" i="3"/>
  <c r="K107" i="3"/>
  <c r="K106" i="3"/>
  <c r="K86" i="3"/>
  <c r="K80" i="3"/>
  <c r="K79" i="3"/>
  <c r="K66" i="3"/>
  <c r="K64" i="3"/>
  <c r="K62" i="3"/>
  <c r="K41" i="3"/>
  <c r="K24" i="3"/>
  <c r="C199" i="3"/>
  <c r="C194" i="3"/>
  <c r="C189" i="3"/>
  <c r="C184" i="3"/>
  <c r="C179" i="3"/>
  <c r="C174" i="3"/>
  <c r="K169" i="3"/>
  <c r="K168" i="3"/>
  <c r="K167" i="3"/>
  <c r="K166" i="3"/>
  <c r="K165" i="3"/>
  <c r="K164" i="3"/>
  <c r="K163" i="3"/>
  <c r="K161" i="3"/>
  <c r="K160" i="3"/>
  <c r="C156" i="3"/>
  <c r="K150" i="3"/>
  <c r="K149" i="3"/>
  <c r="K148" i="3"/>
  <c r="K147" i="3"/>
  <c r="K146" i="3"/>
  <c r="C142" i="3"/>
  <c r="C139" i="3"/>
  <c r="C135" i="3"/>
  <c r="C131" i="3"/>
  <c r="C125" i="3"/>
  <c r="C117" i="3" s="1"/>
  <c r="K122" i="3"/>
  <c r="C112" i="3"/>
  <c r="C105" i="3"/>
  <c r="K104" i="3"/>
  <c r="K103" i="3"/>
  <c r="K102" i="3"/>
  <c r="K101" i="3"/>
  <c r="K100" i="3"/>
  <c r="K99" i="3"/>
  <c r="K97" i="3"/>
  <c r="C95" i="3"/>
  <c r="C92" i="3"/>
  <c r="C89" i="3"/>
  <c r="C84" i="3"/>
  <c r="K77" i="3"/>
  <c r="K75" i="3"/>
  <c r="C74" i="3"/>
  <c r="K73" i="3"/>
  <c r="K72" i="3"/>
  <c r="K71" i="3"/>
  <c r="K70" i="3"/>
  <c r="C69" i="3"/>
  <c r="C57" i="3"/>
  <c r="K56" i="3"/>
  <c r="K55" i="3"/>
  <c r="K49" i="3"/>
  <c r="K48" i="3"/>
  <c r="K47" i="3"/>
  <c r="C40" i="3"/>
  <c r="C32" i="3"/>
  <c r="K19" i="3"/>
  <c r="K18" i="3"/>
  <c r="C94" i="3" l="1"/>
  <c r="J144" i="3"/>
  <c r="J143" i="3" s="1"/>
  <c r="J142" i="3" s="1"/>
  <c r="J141" i="3" s="1"/>
  <c r="J129" i="3" s="1"/>
  <c r="C269" i="3"/>
  <c r="F269" i="3" s="1"/>
  <c r="C141" i="3"/>
  <c r="C91" i="3"/>
  <c r="C178" i="3"/>
  <c r="K179" i="3"/>
  <c r="C155" i="3"/>
  <c r="C183" i="3"/>
  <c r="K184" i="3"/>
  <c r="F17" i="3"/>
  <c r="F15" i="3" s="1"/>
  <c r="F14" i="3" s="1"/>
  <c r="F13" i="3" s="1"/>
  <c r="F12" i="3" s="1"/>
  <c r="F11" i="3" s="1"/>
  <c r="F10" i="3" s="1"/>
  <c r="F9" i="3" s="1"/>
  <c r="F8" i="3" s="1"/>
  <c r="C173" i="3"/>
  <c r="K174" i="3"/>
  <c r="C188" i="3"/>
  <c r="K189" i="3"/>
  <c r="C138" i="3"/>
  <c r="C83" i="3"/>
  <c r="C193" i="3"/>
  <c r="K194" i="3"/>
  <c r="C39" i="3"/>
  <c r="K40" i="3"/>
  <c r="C134" i="3"/>
  <c r="K135" i="3"/>
  <c r="C198" i="3"/>
  <c r="C130" i="3"/>
  <c r="C235" i="3"/>
  <c r="C26" i="3"/>
  <c r="K124" i="3"/>
  <c r="K240" i="3" s="1"/>
  <c r="K96" i="3"/>
  <c r="E233" i="3"/>
  <c r="K126" i="3"/>
  <c r="K119" i="3"/>
  <c r="K85" i="3"/>
  <c r="K120" i="3"/>
  <c r="K238" i="3" s="1"/>
  <c r="K61" i="3"/>
  <c r="K88" i="3"/>
  <c r="K87" i="3"/>
  <c r="K162" i="3"/>
  <c r="K247" i="3" s="1"/>
  <c r="K90" i="3"/>
  <c r="K89" i="3"/>
  <c r="K46" i="3"/>
  <c r="K16" i="3"/>
  <c r="K31" i="3"/>
  <c r="K30" i="3"/>
  <c r="K112" i="3"/>
  <c r="K78" i="3"/>
  <c r="K63" i="3"/>
  <c r="K23" i="3"/>
  <c r="K65" i="3"/>
  <c r="K105" i="3"/>
  <c r="K123" i="3"/>
  <c r="K239" i="3" s="1"/>
  <c r="K74" i="3"/>
  <c r="K36" i="3"/>
  <c r="K131" i="3"/>
  <c r="K245" i="3" s="1"/>
  <c r="K200" i="3"/>
  <c r="C59" i="3"/>
  <c r="K21" i="3"/>
  <c r="K22" i="3"/>
  <c r="K35" i="3"/>
  <c r="K69" i="3"/>
  <c r="C68" i="3"/>
  <c r="K76" i="3"/>
  <c r="K54" i="3"/>
  <c r="K29" i="3"/>
  <c r="C43" i="3" l="1"/>
  <c r="C25" i="3"/>
  <c r="C272" i="3"/>
  <c r="F272" i="3" s="1"/>
  <c r="H272" i="3" s="1"/>
  <c r="C67" i="3"/>
  <c r="C177" i="3"/>
  <c r="K178" i="3"/>
  <c r="K130" i="3"/>
  <c r="C192" i="3"/>
  <c r="K193" i="3"/>
  <c r="C187" i="3"/>
  <c r="K188" i="3"/>
  <c r="C172" i="3"/>
  <c r="K173" i="3"/>
  <c r="C133" i="3"/>
  <c r="K134" i="3"/>
  <c r="C182" i="3"/>
  <c r="K183" i="3"/>
  <c r="C38" i="3"/>
  <c r="K39" i="3"/>
  <c r="C137" i="3"/>
  <c r="C154" i="3"/>
  <c r="C197" i="3"/>
  <c r="E265" i="3"/>
  <c r="J17" i="3"/>
  <c r="J15" i="3" s="1"/>
  <c r="J14" i="3" s="1"/>
  <c r="J13" i="3" s="1"/>
  <c r="J12" i="3" s="1"/>
  <c r="J11" i="3" s="1"/>
  <c r="J10" i="3" s="1"/>
  <c r="J9" i="3" s="1"/>
  <c r="J8" i="3" s="1"/>
  <c r="H269" i="3"/>
  <c r="I269" i="3"/>
  <c r="F235" i="3"/>
  <c r="J235" i="3" s="1"/>
  <c r="C233" i="3"/>
  <c r="C232" i="3" s="1"/>
  <c r="C270" i="3"/>
  <c r="K158" i="3"/>
  <c r="E231" i="3"/>
  <c r="K34" i="3"/>
  <c r="K229" i="3" s="1"/>
  <c r="K53" i="3"/>
  <c r="K234" i="3" s="1"/>
  <c r="K28" i="3"/>
  <c r="K59" i="3"/>
  <c r="K60" i="3"/>
  <c r="K125" i="3"/>
  <c r="K241" i="3" s="1"/>
  <c r="K84" i="3"/>
  <c r="K159" i="3"/>
  <c r="K93" i="3"/>
  <c r="K33" i="3"/>
  <c r="K228" i="3" s="1"/>
  <c r="K140" i="3"/>
  <c r="K98" i="3"/>
  <c r="K57" i="3"/>
  <c r="K58" i="3"/>
  <c r="K235" i="3" s="1"/>
  <c r="K121" i="3"/>
  <c r="K199" i="3"/>
  <c r="K145" i="3"/>
  <c r="K45" i="3"/>
  <c r="K232" i="3" s="1"/>
  <c r="K50" i="3" l="1"/>
  <c r="C20" i="3"/>
  <c r="C42" i="3"/>
  <c r="C236" i="3" s="1"/>
  <c r="F236" i="3" s="1"/>
  <c r="J236" i="3" s="1"/>
  <c r="C129" i="3"/>
  <c r="C237" i="3" s="1"/>
  <c r="I272" i="3"/>
  <c r="C153" i="3"/>
  <c r="C191" i="3"/>
  <c r="K192" i="3"/>
  <c r="K172" i="3"/>
  <c r="K249" i="3" s="1"/>
  <c r="C171" i="3"/>
  <c r="K171" i="3" s="1"/>
  <c r="K248" i="3" s="1"/>
  <c r="C186" i="3"/>
  <c r="K186" i="3" s="1"/>
  <c r="K187" i="3"/>
  <c r="C181" i="3"/>
  <c r="K182" i="3"/>
  <c r="K177" i="3"/>
  <c r="K250" i="3" s="1"/>
  <c r="C176" i="3"/>
  <c r="K176" i="3" s="1"/>
  <c r="C37" i="3"/>
  <c r="K37" i="3" s="1"/>
  <c r="K230" i="3" s="1"/>
  <c r="K38" i="3"/>
  <c r="C196" i="3"/>
  <c r="K17" i="3"/>
  <c r="F270" i="3"/>
  <c r="F267" i="3" s="1"/>
  <c r="C267" i="3"/>
  <c r="C263" i="3" s="1"/>
  <c r="F233" i="3"/>
  <c r="J233" i="3" s="1"/>
  <c r="C231" i="3"/>
  <c r="F231" i="3" s="1"/>
  <c r="J231" i="3" s="1"/>
  <c r="F232" i="3"/>
  <c r="J232" i="3" s="1"/>
  <c r="F265" i="3"/>
  <c r="E264" i="3"/>
  <c r="E263" i="3" s="1"/>
  <c r="E262" i="3" s="1"/>
  <c r="K52" i="3"/>
  <c r="K233" i="3" s="1"/>
  <c r="K32" i="3"/>
  <c r="K227" i="3" s="1"/>
  <c r="K27" i="3"/>
  <c r="K83" i="3"/>
  <c r="K198" i="3"/>
  <c r="K94" i="3"/>
  <c r="K95" i="3"/>
  <c r="K91" i="3"/>
  <c r="K92" i="3"/>
  <c r="K139" i="3"/>
  <c r="K117" i="3"/>
  <c r="K118" i="3"/>
  <c r="K144" i="3"/>
  <c r="K157" i="3"/>
  <c r="K15" i="3" l="1"/>
  <c r="C10" i="3"/>
  <c r="C229" i="3" s="1"/>
  <c r="C247" i="3"/>
  <c r="F247" i="3" s="1"/>
  <c r="J247" i="3" s="1"/>
  <c r="K191" i="3"/>
  <c r="C280" i="3"/>
  <c r="F280" i="3" s="1"/>
  <c r="C249" i="3"/>
  <c r="F249" i="3" s="1"/>
  <c r="J249" i="3" s="1"/>
  <c r="C152" i="3"/>
  <c r="C246" i="3"/>
  <c r="F246" i="3" s="1"/>
  <c r="J246" i="3" s="1"/>
  <c r="K196" i="3"/>
  <c r="C282" i="3"/>
  <c r="C250" i="3"/>
  <c r="H265" i="3"/>
  <c r="I265" i="3"/>
  <c r="F264" i="3"/>
  <c r="I270" i="3"/>
  <c r="K26" i="3"/>
  <c r="K68" i="3"/>
  <c r="K236" i="3" s="1"/>
  <c r="K25" i="3"/>
  <c r="K20" i="3"/>
  <c r="K156" i="3"/>
  <c r="K14" i="3"/>
  <c r="K137" i="3"/>
  <c r="K138" i="3"/>
  <c r="K143" i="3"/>
  <c r="K197" i="3"/>
  <c r="K44" i="3" l="1"/>
  <c r="K231" i="3" s="1"/>
  <c r="E237" i="3"/>
  <c r="K67" i="3"/>
  <c r="C151" i="3"/>
  <c r="C9" i="3"/>
  <c r="C228" i="3" s="1"/>
  <c r="H280" i="3"/>
  <c r="I280" i="3"/>
  <c r="F250" i="3"/>
  <c r="J250" i="3" s="1"/>
  <c r="C245" i="3"/>
  <c r="F245" i="3" s="1"/>
  <c r="J245" i="3" s="1"/>
  <c r="F282" i="3"/>
  <c r="C278" i="3"/>
  <c r="C262" i="3" s="1"/>
  <c r="I264" i="3"/>
  <c r="H264" i="3"/>
  <c r="F263" i="3"/>
  <c r="H267" i="3"/>
  <c r="I267" i="3"/>
  <c r="K13" i="3"/>
  <c r="K42" i="3"/>
  <c r="K155" i="3"/>
  <c r="K142" i="3"/>
  <c r="K43" i="3"/>
  <c r="K181" i="3" l="1"/>
  <c r="F237" i="3"/>
  <c r="C8" i="3"/>
  <c r="C225" i="3" s="1"/>
  <c r="E229" i="3"/>
  <c r="I282" i="3"/>
  <c r="F278" i="3"/>
  <c r="F262" i="3" s="1"/>
  <c r="H263" i="3"/>
  <c r="I263" i="3"/>
  <c r="C227" i="3"/>
  <c r="K12" i="3"/>
  <c r="K141" i="3"/>
  <c r="K154" i="3"/>
  <c r="J237" i="3" l="1"/>
  <c r="C224" i="3"/>
  <c r="E228" i="3"/>
  <c r="E227" i="3" s="1"/>
  <c r="F229" i="3"/>
  <c r="I278" i="3"/>
  <c r="H278" i="3"/>
  <c r="J277" i="3"/>
  <c r="J271" i="3"/>
  <c r="J274" i="3"/>
  <c r="J273" i="3"/>
  <c r="J264" i="3"/>
  <c r="J265" i="3"/>
  <c r="J279" i="3"/>
  <c r="J281" i="3"/>
  <c r="J266" i="3"/>
  <c r="J270" i="3"/>
  <c r="J282" i="3"/>
  <c r="J280" i="3"/>
  <c r="J272" i="3"/>
  <c r="J269" i="3"/>
  <c r="J276" i="3"/>
  <c r="J268" i="3"/>
  <c r="J278" i="3"/>
  <c r="J275" i="3"/>
  <c r="J267" i="3"/>
  <c r="J263" i="3"/>
  <c r="J262" i="3"/>
  <c r="I262" i="3"/>
  <c r="H262" i="3"/>
  <c r="K11" i="3"/>
  <c r="K153" i="3"/>
  <c r="K129" i="3"/>
  <c r="K133" i="3"/>
  <c r="J229" i="3" l="1"/>
  <c r="F228" i="3"/>
  <c r="F227" i="3" s="1"/>
  <c r="F259" i="3" s="1"/>
  <c r="F258" i="3" s="1"/>
  <c r="K10" i="3"/>
  <c r="K151" i="3"/>
  <c r="K152" i="3"/>
  <c r="J228" i="3" l="1"/>
  <c r="J227" i="3" s="1"/>
  <c r="E225" i="3"/>
  <c r="E224" i="3" s="1"/>
  <c r="K9" i="3"/>
  <c r="F225" i="3" l="1"/>
  <c r="F224" i="3" s="1"/>
  <c r="AJ8" i="2"/>
  <c r="AK8" i="2"/>
  <c r="AL8" i="2"/>
  <c r="AM8" i="2"/>
  <c r="AN8" i="2"/>
  <c r="AO8" i="2"/>
  <c r="AP8" i="2"/>
  <c r="AQ8" i="2"/>
  <c r="AR8" i="2"/>
  <c r="AS8" i="2"/>
  <c r="AT8" i="2"/>
  <c r="AJ9" i="2"/>
  <c r="AK9" i="2"/>
  <c r="AL9" i="2"/>
  <c r="AM9" i="2"/>
  <c r="AN9" i="2"/>
  <c r="AO9" i="2"/>
  <c r="AP9" i="2"/>
  <c r="AQ9" i="2"/>
  <c r="AR9" i="2"/>
  <c r="AS9" i="2"/>
  <c r="AT9" i="2"/>
  <c r="AJ10" i="2"/>
  <c r="AK10" i="2"/>
  <c r="AL10" i="2"/>
  <c r="AM10" i="2"/>
  <c r="AN10" i="2"/>
  <c r="AO10" i="2"/>
  <c r="AP10" i="2"/>
  <c r="AQ10" i="2"/>
  <c r="AR10" i="2"/>
  <c r="AS10" i="2"/>
  <c r="AT10" i="2"/>
  <c r="AJ11" i="2"/>
  <c r="AK11" i="2"/>
  <c r="AL11" i="2"/>
  <c r="AM11" i="2"/>
  <c r="AN11" i="2"/>
  <c r="AO11" i="2"/>
  <c r="AP11" i="2"/>
  <c r="AQ11" i="2"/>
  <c r="AR11" i="2"/>
  <c r="AS11" i="2"/>
  <c r="AT11" i="2"/>
  <c r="AJ12" i="2"/>
  <c r="AK12" i="2"/>
  <c r="AL12" i="2"/>
  <c r="AM12" i="2"/>
  <c r="AN12" i="2"/>
  <c r="AO12" i="2"/>
  <c r="AP12" i="2"/>
  <c r="AQ12" i="2"/>
  <c r="AR12" i="2"/>
  <c r="AS12" i="2"/>
  <c r="AT12" i="2"/>
  <c r="AJ13" i="2"/>
  <c r="AK13" i="2"/>
  <c r="AL13" i="2"/>
  <c r="AM13" i="2"/>
  <c r="AN13" i="2"/>
  <c r="AO13" i="2"/>
  <c r="AP13" i="2"/>
  <c r="AQ13" i="2"/>
  <c r="AR13" i="2"/>
  <c r="AS13" i="2"/>
  <c r="AT13" i="2"/>
  <c r="AJ14" i="2"/>
  <c r="AK14" i="2"/>
  <c r="AL14" i="2"/>
  <c r="AM14" i="2"/>
  <c r="AN14" i="2"/>
  <c r="AO14" i="2"/>
  <c r="AP14" i="2"/>
  <c r="AQ14" i="2"/>
  <c r="AR14" i="2"/>
  <c r="AS14" i="2"/>
  <c r="AT14" i="2"/>
  <c r="AJ15" i="2"/>
  <c r="AK15" i="2"/>
  <c r="AL15" i="2"/>
  <c r="AM15" i="2"/>
  <c r="AN15" i="2"/>
  <c r="AO15" i="2"/>
  <c r="AP15" i="2"/>
  <c r="AQ15" i="2"/>
  <c r="AR15" i="2"/>
  <c r="AS15" i="2"/>
  <c r="AT15" i="2"/>
  <c r="AJ16" i="2"/>
  <c r="AK16" i="2"/>
  <c r="AL16" i="2"/>
  <c r="AM16" i="2"/>
  <c r="AN16" i="2"/>
  <c r="AO16" i="2"/>
  <c r="AP16" i="2"/>
  <c r="AQ16" i="2"/>
  <c r="AR16" i="2"/>
  <c r="AS16" i="2"/>
  <c r="AT16" i="2"/>
  <c r="AJ17" i="2"/>
  <c r="AK17" i="2"/>
  <c r="AL17" i="2"/>
  <c r="AM17" i="2"/>
  <c r="AN17" i="2"/>
  <c r="AO17" i="2"/>
  <c r="AP17" i="2"/>
  <c r="AQ17" i="2"/>
  <c r="AR17" i="2"/>
  <c r="AS17" i="2"/>
  <c r="AT17" i="2"/>
  <c r="AJ18" i="2"/>
  <c r="AK18" i="2"/>
  <c r="AL18" i="2"/>
  <c r="AM18" i="2"/>
  <c r="AN18" i="2"/>
  <c r="AO18" i="2"/>
  <c r="AP18" i="2"/>
  <c r="AQ18" i="2"/>
  <c r="AR18" i="2"/>
  <c r="AS18" i="2"/>
  <c r="AT18" i="2"/>
  <c r="AJ19" i="2"/>
  <c r="AK19" i="2"/>
  <c r="AL19" i="2"/>
  <c r="AM19" i="2"/>
  <c r="AN19" i="2"/>
  <c r="AO19" i="2"/>
  <c r="AP19" i="2"/>
  <c r="AQ19" i="2"/>
  <c r="AR19" i="2"/>
  <c r="AS19" i="2"/>
  <c r="AT19" i="2"/>
  <c r="AJ20" i="2"/>
  <c r="AK20" i="2"/>
  <c r="AL20" i="2"/>
  <c r="AM20" i="2"/>
  <c r="AN20" i="2"/>
  <c r="AO20" i="2"/>
  <c r="AP20" i="2"/>
  <c r="AQ20" i="2"/>
  <c r="AR20" i="2"/>
  <c r="AS20" i="2"/>
  <c r="AT20" i="2"/>
  <c r="AJ21" i="2"/>
  <c r="AK21" i="2"/>
  <c r="AL21" i="2"/>
  <c r="AM21" i="2"/>
  <c r="AN21" i="2"/>
  <c r="AO21" i="2"/>
  <c r="AP21" i="2"/>
  <c r="AQ21" i="2"/>
  <c r="AR21" i="2"/>
  <c r="AS21" i="2"/>
  <c r="AT21" i="2"/>
  <c r="AJ22" i="2"/>
  <c r="AK22" i="2"/>
  <c r="AL22" i="2"/>
  <c r="AM22" i="2"/>
  <c r="AN22" i="2"/>
  <c r="AO22" i="2"/>
  <c r="AP22" i="2"/>
  <c r="AQ22" i="2"/>
  <c r="AR22" i="2"/>
  <c r="AS22" i="2"/>
  <c r="AT22" i="2"/>
  <c r="AJ23" i="2"/>
  <c r="AK23" i="2"/>
  <c r="AL23" i="2"/>
  <c r="AM23" i="2"/>
  <c r="AN23" i="2"/>
  <c r="AO23" i="2"/>
  <c r="AP23" i="2"/>
  <c r="AQ23" i="2"/>
  <c r="AR23" i="2"/>
  <c r="AS23" i="2"/>
  <c r="AT23" i="2"/>
  <c r="AJ24" i="2"/>
  <c r="AK24" i="2"/>
  <c r="AL24" i="2"/>
  <c r="AM24" i="2"/>
  <c r="AN24" i="2"/>
  <c r="AO24" i="2"/>
  <c r="AP24" i="2"/>
  <c r="AQ24" i="2"/>
  <c r="AR24" i="2"/>
  <c r="AS24" i="2"/>
  <c r="AT24" i="2"/>
  <c r="AJ25" i="2"/>
  <c r="AK25" i="2"/>
  <c r="AL25" i="2"/>
  <c r="AM25" i="2"/>
  <c r="AN25" i="2"/>
  <c r="AO25" i="2"/>
  <c r="AP25" i="2"/>
  <c r="AQ25" i="2"/>
  <c r="AR25" i="2"/>
  <c r="AS25" i="2"/>
  <c r="AT25" i="2"/>
  <c r="AJ26" i="2"/>
  <c r="AK26" i="2"/>
  <c r="AL26" i="2"/>
  <c r="AM26" i="2"/>
  <c r="AN26" i="2"/>
  <c r="AO26" i="2"/>
  <c r="AP26" i="2"/>
  <c r="AQ26" i="2"/>
  <c r="AR26" i="2"/>
  <c r="AS26" i="2"/>
  <c r="AT26" i="2"/>
  <c r="AJ27" i="2"/>
  <c r="AK27" i="2"/>
  <c r="AL27" i="2"/>
  <c r="AM27" i="2"/>
  <c r="AN27" i="2"/>
  <c r="AO27" i="2"/>
  <c r="AP27" i="2"/>
  <c r="AQ27" i="2"/>
  <c r="AR27" i="2"/>
  <c r="AS27" i="2"/>
  <c r="AT27" i="2"/>
  <c r="AJ28" i="2"/>
  <c r="AK28" i="2"/>
  <c r="AL28" i="2"/>
  <c r="AM28" i="2"/>
  <c r="AN28" i="2"/>
  <c r="AO28" i="2"/>
  <c r="AP28" i="2"/>
  <c r="AQ28" i="2"/>
  <c r="AR28" i="2"/>
  <c r="AS28" i="2"/>
  <c r="AT28" i="2"/>
  <c r="AJ29" i="2"/>
  <c r="AK29" i="2"/>
  <c r="AL29" i="2"/>
  <c r="AM29" i="2"/>
  <c r="AN29" i="2"/>
  <c r="AO29" i="2"/>
  <c r="AP29" i="2"/>
  <c r="AQ29" i="2"/>
  <c r="AR29" i="2"/>
  <c r="AS29" i="2"/>
  <c r="AT29" i="2"/>
  <c r="AJ30" i="2"/>
  <c r="AK30" i="2"/>
  <c r="AL30" i="2"/>
  <c r="AM30" i="2"/>
  <c r="AN30" i="2"/>
  <c r="AO30" i="2"/>
  <c r="AP30" i="2"/>
  <c r="AQ30" i="2"/>
  <c r="AR30" i="2"/>
  <c r="AS30" i="2"/>
  <c r="AT30" i="2"/>
  <c r="AJ31" i="2"/>
  <c r="AK31" i="2"/>
  <c r="AL31" i="2"/>
  <c r="AM31" i="2"/>
  <c r="AN31" i="2"/>
  <c r="AO31" i="2"/>
  <c r="AP31" i="2"/>
  <c r="AQ31" i="2"/>
  <c r="AR31" i="2"/>
  <c r="AS31" i="2"/>
  <c r="AT31" i="2"/>
  <c r="AJ32" i="2"/>
  <c r="AK32" i="2"/>
  <c r="AL32" i="2"/>
  <c r="AM32" i="2"/>
  <c r="AN32" i="2"/>
  <c r="AO32" i="2"/>
  <c r="AP32" i="2"/>
  <c r="AQ32" i="2"/>
  <c r="AR32" i="2"/>
  <c r="AS32" i="2"/>
  <c r="AT32" i="2"/>
  <c r="AJ33" i="2"/>
  <c r="AK33" i="2"/>
  <c r="AL33" i="2"/>
  <c r="AM33" i="2"/>
  <c r="AN33" i="2"/>
  <c r="AO33" i="2"/>
  <c r="AP33" i="2"/>
  <c r="AQ33" i="2"/>
  <c r="AR33" i="2"/>
  <c r="AS33" i="2"/>
  <c r="AT33" i="2"/>
  <c r="AJ34" i="2"/>
  <c r="AK34" i="2"/>
  <c r="AL34" i="2"/>
  <c r="AM34" i="2"/>
  <c r="AN34" i="2"/>
  <c r="AO34" i="2"/>
  <c r="AP34" i="2"/>
  <c r="AQ34" i="2"/>
  <c r="AR34" i="2"/>
  <c r="AS34" i="2"/>
  <c r="AT34" i="2"/>
  <c r="AJ35" i="2"/>
  <c r="AK35" i="2"/>
  <c r="AL35" i="2"/>
  <c r="AM35" i="2"/>
  <c r="AN35" i="2"/>
  <c r="AO35" i="2"/>
  <c r="AP35" i="2"/>
  <c r="AQ35" i="2"/>
  <c r="AR35" i="2"/>
  <c r="AS35" i="2"/>
  <c r="AT35" i="2"/>
  <c r="AJ36" i="2"/>
  <c r="AK36" i="2"/>
  <c r="AL36" i="2"/>
  <c r="AM36" i="2"/>
  <c r="AN36" i="2"/>
  <c r="AO36" i="2"/>
  <c r="AP36" i="2"/>
  <c r="AQ36" i="2"/>
  <c r="AR36" i="2"/>
  <c r="AS36" i="2"/>
  <c r="AT36" i="2"/>
  <c r="AJ37" i="2"/>
  <c r="AK37" i="2"/>
  <c r="AL37" i="2"/>
  <c r="AM37" i="2"/>
  <c r="AN37" i="2"/>
  <c r="AO37" i="2"/>
  <c r="AP37" i="2"/>
  <c r="AQ37" i="2"/>
  <c r="AR37" i="2"/>
  <c r="AS37" i="2"/>
  <c r="AT37" i="2"/>
  <c r="AJ38" i="2"/>
  <c r="AK38" i="2"/>
  <c r="AL38" i="2"/>
  <c r="AM38" i="2"/>
  <c r="AN38" i="2"/>
  <c r="AO38" i="2"/>
  <c r="AP38" i="2"/>
  <c r="AQ38" i="2"/>
  <c r="AR38" i="2"/>
  <c r="AS38" i="2"/>
  <c r="AT38" i="2"/>
  <c r="AJ39" i="2"/>
  <c r="AK39" i="2"/>
  <c r="AL39" i="2"/>
  <c r="AM39" i="2"/>
  <c r="AN39" i="2"/>
  <c r="AO39" i="2"/>
  <c r="AP39" i="2"/>
  <c r="AQ39" i="2"/>
  <c r="AR39" i="2"/>
  <c r="AS39" i="2"/>
  <c r="AT39" i="2"/>
  <c r="AJ40" i="2"/>
  <c r="AK40" i="2"/>
  <c r="AL40" i="2"/>
  <c r="AM40" i="2"/>
  <c r="AN40" i="2"/>
  <c r="AO40" i="2"/>
  <c r="AP40" i="2"/>
  <c r="AQ40" i="2"/>
  <c r="AR40" i="2"/>
  <c r="AS40" i="2"/>
  <c r="AT40" i="2"/>
  <c r="AJ41" i="2"/>
  <c r="AK41" i="2"/>
  <c r="AL41" i="2"/>
  <c r="AM41" i="2"/>
  <c r="AN41" i="2"/>
  <c r="AO41" i="2"/>
  <c r="AP41" i="2"/>
  <c r="AQ41" i="2"/>
  <c r="AR41" i="2"/>
  <c r="AS41" i="2"/>
  <c r="AT41" i="2"/>
  <c r="AJ42" i="2"/>
  <c r="AK42" i="2"/>
  <c r="AL42" i="2"/>
  <c r="AM42" i="2"/>
  <c r="AN42" i="2"/>
  <c r="AO42" i="2"/>
  <c r="AP42" i="2"/>
  <c r="AQ42" i="2"/>
  <c r="AR42" i="2"/>
  <c r="AS42" i="2"/>
  <c r="AT42" i="2"/>
  <c r="AJ43" i="2"/>
  <c r="AK43" i="2"/>
  <c r="AL43" i="2"/>
  <c r="AM43" i="2"/>
  <c r="AN43" i="2"/>
  <c r="AO43" i="2"/>
  <c r="AP43" i="2"/>
  <c r="AQ43" i="2"/>
  <c r="AR43" i="2"/>
  <c r="AS43" i="2"/>
  <c r="AT43" i="2"/>
  <c r="AJ44" i="2"/>
  <c r="AK44" i="2"/>
  <c r="AL44" i="2"/>
  <c r="AM44" i="2"/>
  <c r="AN44" i="2"/>
  <c r="AO44" i="2"/>
  <c r="AP44" i="2"/>
  <c r="AQ44" i="2"/>
  <c r="AR44" i="2"/>
  <c r="AS44" i="2"/>
  <c r="AT44" i="2"/>
  <c r="AJ45" i="2"/>
  <c r="AK45" i="2"/>
  <c r="AL45" i="2"/>
  <c r="AM45" i="2"/>
  <c r="AN45" i="2"/>
  <c r="AO45" i="2"/>
  <c r="AP45" i="2"/>
  <c r="AQ45" i="2"/>
  <c r="AR45" i="2"/>
  <c r="AS45" i="2"/>
  <c r="AT45" i="2"/>
  <c r="AJ46" i="2"/>
  <c r="AK46" i="2"/>
  <c r="AL46" i="2"/>
  <c r="AM46" i="2"/>
  <c r="AN46" i="2"/>
  <c r="AO46" i="2"/>
  <c r="AP46" i="2"/>
  <c r="AQ46" i="2"/>
  <c r="AR46" i="2"/>
  <c r="AS46" i="2"/>
  <c r="AT46" i="2"/>
  <c r="AJ47" i="2"/>
  <c r="AK47" i="2"/>
  <c r="AL47" i="2"/>
  <c r="AM47" i="2"/>
  <c r="AN47" i="2"/>
  <c r="AO47" i="2"/>
  <c r="AP47" i="2"/>
  <c r="AQ47" i="2"/>
  <c r="AR47" i="2"/>
  <c r="AS47" i="2"/>
  <c r="AT47" i="2"/>
  <c r="AJ48" i="2"/>
  <c r="AK48" i="2"/>
  <c r="AL48" i="2"/>
  <c r="AM48" i="2"/>
  <c r="AN48" i="2"/>
  <c r="AO48" i="2"/>
  <c r="AP48" i="2"/>
  <c r="AQ48" i="2"/>
  <c r="AR48" i="2"/>
  <c r="AS48" i="2"/>
  <c r="AT48" i="2"/>
  <c r="AJ49" i="2"/>
  <c r="AK49" i="2"/>
  <c r="AL49" i="2"/>
  <c r="AM49" i="2"/>
  <c r="AN49" i="2"/>
  <c r="AO49" i="2"/>
  <c r="AP49" i="2"/>
  <c r="AQ49" i="2"/>
  <c r="AR49" i="2"/>
  <c r="AS49" i="2"/>
  <c r="AT49" i="2"/>
  <c r="AJ50" i="2"/>
  <c r="AK50" i="2"/>
  <c r="AL50" i="2"/>
  <c r="AM50" i="2"/>
  <c r="AN50" i="2"/>
  <c r="AO50" i="2"/>
  <c r="AP50" i="2"/>
  <c r="AQ50" i="2"/>
  <c r="AR50" i="2"/>
  <c r="AS50" i="2"/>
  <c r="AT50" i="2"/>
  <c r="AJ51" i="2"/>
  <c r="AK51" i="2"/>
  <c r="AL51" i="2"/>
  <c r="AM51" i="2"/>
  <c r="AN51" i="2"/>
  <c r="AO51" i="2"/>
  <c r="AP51" i="2"/>
  <c r="AQ51" i="2"/>
  <c r="AR51" i="2"/>
  <c r="AS51" i="2"/>
  <c r="AT51" i="2"/>
  <c r="AJ52" i="2"/>
  <c r="AK52" i="2"/>
  <c r="AL52" i="2"/>
  <c r="AM52" i="2"/>
  <c r="AN52" i="2"/>
  <c r="AO52" i="2"/>
  <c r="AP52" i="2"/>
  <c r="AQ52" i="2"/>
  <c r="AR52" i="2"/>
  <c r="AS52" i="2"/>
  <c r="AT52" i="2"/>
  <c r="AJ53" i="2"/>
  <c r="AK53" i="2"/>
  <c r="AL53" i="2"/>
  <c r="AM53" i="2"/>
  <c r="AN53" i="2"/>
  <c r="AO53" i="2"/>
  <c r="AP53" i="2"/>
  <c r="AQ53" i="2"/>
  <c r="AR53" i="2"/>
  <c r="AS53" i="2"/>
  <c r="AT53" i="2"/>
  <c r="AJ54" i="2"/>
  <c r="AK54" i="2"/>
  <c r="AL54" i="2"/>
  <c r="AM54" i="2"/>
  <c r="AN54" i="2"/>
  <c r="AO54" i="2"/>
  <c r="AP54" i="2"/>
  <c r="AQ54" i="2"/>
  <c r="AR54" i="2"/>
  <c r="AS54" i="2"/>
  <c r="AT54" i="2"/>
  <c r="AJ55" i="2"/>
  <c r="AK55" i="2"/>
  <c r="AL55" i="2"/>
  <c r="AM55" i="2"/>
  <c r="AN55" i="2"/>
  <c r="AO55" i="2"/>
  <c r="AP55" i="2"/>
  <c r="AQ55" i="2"/>
  <c r="AR55" i="2"/>
  <c r="AS55" i="2"/>
  <c r="AT55" i="2"/>
  <c r="AJ56" i="2"/>
  <c r="AK56" i="2"/>
  <c r="AL56" i="2"/>
  <c r="AM56" i="2"/>
  <c r="AN56" i="2"/>
  <c r="AO56" i="2"/>
  <c r="AP56" i="2"/>
  <c r="AQ56" i="2"/>
  <c r="AR56" i="2"/>
  <c r="AS56" i="2"/>
  <c r="AT56" i="2"/>
  <c r="AJ57" i="2"/>
  <c r="AK57" i="2"/>
  <c r="AL57" i="2"/>
  <c r="AM57" i="2"/>
  <c r="AN57" i="2"/>
  <c r="AO57" i="2"/>
  <c r="AP57" i="2"/>
  <c r="AQ57" i="2"/>
  <c r="AR57" i="2"/>
  <c r="AS57" i="2"/>
  <c r="AT57" i="2"/>
  <c r="AJ58" i="2"/>
  <c r="AK58" i="2"/>
  <c r="AL58" i="2"/>
  <c r="AM58" i="2"/>
  <c r="AN58" i="2"/>
  <c r="AO58" i="2"/>
  <c r="AP58" i="2"/>
  <c r="AQ58" i="2"/>
  <c r="AR58" i="2"/>
  <c r="AS58" i="2"/>
  <c r="AT58" i="2"/>
  <c r="AJ59" i="2"/>
  <c r="AK59" i="2"/>
  <c r="AL59" i="2"/>
  <c r="AM59" i="2"/>
  <c r="AN59" i="2"/>
  <c r="AO59" i="2"/>
  <c r="AP59" i="2"/>
  <c r="AQ59" i="2"/>
  <c r="AR59" i="2"/>
  <c r="AS59" i="2"/>
  <c r="AT59" i="2"/>
  <c r="AJ60" i="2"/>
  <c r="AK60" i="2"/>
  <c r="AL60" i="2"/>
  <c r="AM60" i="2"/>
  <c r="AN60" i="2"/>
  <c r="AO60" i="2"/>
  <c r="AP60" i="2"/>
  <c r="AQ60" i="2"/>
  <c r="AR60" i="2"/>
  <c r="AS60" i="2"/>
  <c r="AT60" i="2"/>
  <c r="AJ61" i="2"/>
  <c r="AK61" i="2"/>
  <c r="AL61" i="2"/>
  <c r="AM61" i="2"/>
  <c r="AN61" i="2"/>
  <c r="AO61" i="2"/>
  <c r="AP61" i="2"/>
  <c r="AQ61" i="2"/>
  <c r="AR61" i="2"/>
  <c r="AS61" i="2"/>
  <c r="AT61" i="2"/>
  <c r="AJ62" i="2"/>
  <c r="AK62" i="2"/>
  <c r="AL62" i="2"/>
  <c r="AM62" i="2"/>
  <c r="AN62" i="2"/>
  <c r="AO62" i="2"/>
  <c r="AP62" i="2"/>
  <c r="AQ62" i="2"/>
  <c r="AR62" i="2"/>
  <c r="AS62" i="2"/>
  <c r="AT62" i="2"/>
  <c r="AJ63" i="2"/>
  <c r="AK63" i="2"/>
  <c r="AL63" i="2"/>
  <c r="AM63" i="2"/>
  <c r="AN63" i="2"/>
  <c r="AO63" i="2"/>
  <c r="AP63" i="2"/>
  <c r="AQ63" i="2"/>
  <c r="AR63" i="2"/>
  <c r="AS63" i="2"/>
  <c r="AT63" i="2"/>
  <c r="AJ64" i="2"/>
  <c r="AK64" i="2"/>
  <c r="AL64" i="2"/>
  <c r="AM64" i="2"/>
  <c r="AN64" i="2"/>
  <c r="AO64" i="2"/>
  <c r="AP64" i="2"/>
  <c r="AQ64" i="2"/>
  <c r="AR64" i="2"/>
  <c r="AS64" i="2"/>
  <c r="AT64" i="2"/>
  <c r="AJ65" i="2"/>
  <c r="AK65" i="2"/>
  <c r="AL65" i="2"/>
  <c r="AM65" i="2"/>
  <c r="AN65" i="2"/>
  <c r="AO65" i="2"/>
  <c r="AP65" i="2"/>
  <c r="AQ65" i="2"/>
  <c r="AR65" i="2"/>
  <c r="AS65" i="2"/>
  <c r="AT65" i="2"/>
  <c r="AJ66" i="2"/>
  <c r="AK66" i="2"/>
  <c r="AL66" i="2"/>
  <c r="AM66" i="2"/>
  <c r="AN66" i="2"/>
  <c r="AO66" i="2"/>
  <c r="AP66" i="2"/>
  <c r="AQ66" i="2"/>
  <c r="AR66" i="2"/>
  <c r="AS66" i="2"/>
  <c r="AT66" i="2"/>
  <c r="AJ67" i="2"/>
  <c r="AK67" i="2"/>
  <c r="AL67" i="2"/>
  <c r="AM67" i="2"/>
  <c r="AN67" i="2"/>
  <c r="AO67" i="2"/>
  <c r="AP67" i="2"/>
  <c r="AQ67" i="2"/>
  <c r="AR67" i="2"/>
  <c r="AS67" i="2"/>
  <c r="AT67" i="2"/>
  <c r="AJ68" i="2"/>
  <c r="AK68" i="2"/>
  <c r="AL68" i="2"/>
  <c r="AM68" i="2"/>
  <c r="AN68" i="2"/>
  <c r="AO68" i="2"/>
  <c r="AP68" i="2"/>
  <c r="AQ68" i="2"/>
  <c r="AR68" i="2"/>
  <c r="AS68" i="2"/>
  <c r="AT68" i="2"/>
  <c r="AJ69" i="2"/>
  <c r="AK69" i="2"/>
  <c r="AL69" i="2"/>
  <c r="AM69" i="2"/>
  <c r="AN69" i="2"/>
  <c r="AO69" i="2"/>
  <c r="AP69" i="2"/>
  <c r="AQ69" i="2"/>
  <c r="AR69" i="2"/>
  <c r="AS69" i="2"/>
  <c r="AT69" i="2"/>
  <c r="AJ70" i="2"/>
  <c r="AK70" i="2"/>
  <c r="AL70" i="2"/>
  <c r="AM70" i="2"/>
  <c r="AN70" i="2"/>
  <c r="AO70" i="2"/>
  <c r="AP70" i="2"/>
  <c r="AQ70" i="2"/>
  <c r="AR70" i="2"/>
  <c r="AS70" i="2"/>
  <c r="AT70" i="2"/>
  <c r="AJ71" i="2"/>
  <c r="AK71" i="2"/>
  <c r="AL71" i="2"/>
  <c r="AM71" i="2"/>
  <c r="AN71" i="2"/>
  <c r="AO71" i="2"/>
  <c r="AP71" i="2"/>
  <c r="AQ71" i="2"/>
  <c r="AR71" i="2"/>
  <c r="AS71" i="2"/>
  <c r="AT71" i="2"/>
  <c r="AJ72" i="2"/>
  <c r="AK72" i="2"/>
  <c r="AL72" i="2"/>
  <c r="AM72" i="2"/>
  <c r="AN72" i="2"/>
  <c r="AO72" i="2"/>
  <c r="AP72" i="2"/>
  <c r="AQ72" i="2"/>
  <c r="AR72" i="2"/>
  <c r="AS72" i="2"/>
  <c r="AT72" i="2"/>
  <c r="AJ73" i="2"/>
  <c r="AK73" i="2"/>
  <c r="AL73" i="2"/>
  <c r="AM73" i="2"/>
  <c r="AN73" i="2"/>
  <c r="AO73" i="2"/>
  <c r="AP73" i="2"/>
  <c r="AQ73" i="2"/>
  <c r="AR73" i="2"/>
  <c r="AS73" i="2"/>
  <c r="AT73" i="2"/>
  <c r="AJ74" i="2"/>
  <c r="AK74" i="2"/>
  <c r="AL74" i="2"/>
  <c r="AM74" i="2"/>
  <c r="AN74" i="2"/>
  <c r="AO74" i="2"/>
  <c r="AP74" i="2"/>
  <c r="AQ74" i="2"/>
  <c r="AR74" i="2"/>
  <c r="AS74" i="2"/>
  <c r="AT74" i="2"/>
  <c r="AJ75" i="2"/>
  <c r="AK75" i="2"/>
  <c r="AL75" i="2"/>
  <c r="AM75" i="2"/>
  <c r="AN75" i="2"/>
  <c r="AO75" i="2"/>
  <c r="AP75" i="2"/>
  <c r="AQ75" i="2"/>
  <c r="AR75" i="2"/>
  <c r="AS75" i="2"/>
  <c r="AT75" i="2"/>
  <c r="AJ76" i="2"/>
  <c r="AK76" i="2"/>
  <c r="AL76" i="2"/>
  <c r="AM76" i="2"/>
  <c r="AN76" i="2"/>
  <c r="AO76" i="2"/>
  <c r="AP76" i="2"/>
  <c r="AQ76" i="2"/>
  <c r="AR76" i="2"/>
  <c r="AS76" i="2"/>
  <c r="AT76" i="2"/>
  <c r="AJ77" i="2"/>
  <c r="AK77" i="2"/>
  <c r="AL77" i="2"/>
  <c r="AM77" i="2"/>
  <c r="AN77" i="2"/>
  <c r="AO77" i="2"/>
  <c r="AP77" i="2"/>
  <c r="AQ77" i="2"/>
  <c r="AR77" i="2"/>
  <c r="AS77" i="2"/>
  <c r="AT77" i="2"/>
  <c r="AJ78" i="2"/>
  <c r="AK78" i="2"/>
  <c r="AL78" i="2"/>
  <c r="AM78" i="2"/>
  <c r="AN78" i="2"/>
  <c r="AO78" i="2"/>
  <c r="AP78" i="2"/>
  <c r="AQ78" i="2"/>
  <c r="AR78" i="2"/>
  <c r="AS78" i="2"/>
  <c r="AT78" i="2"/>
  <c r="AJ79" i="2"/>
  <c r="AK79" i="2"/>
  <c r="AL79" i="2"/>
  <c r="AM79" i="2"/>
  <c r="AN79" i="2"/>
  <c r="AO79" i="2"/>
  <c r="AP79" i="2"/>
  <c r="AQ79" i="2"/>
  <c r="AR79" i="2"/>
  <c r="AS79" i="2"/>
  <c r="AT79" i="2"/>
  <c r="AJ80" i="2"/>
  <c r="AK80" i="2"/>
  <c r="AL80" i="2"/>
  <c r="AM80" i="2"/>
  <c r="AN80" i="2"/>
  <c r="AO80" i="2"/>
  <c r="AP80" i="2"/>
  <c r="AQ80" i="2"/>
  <c r="AR80" i="2"/>
  <c r="AS80" i="2"/>
  <c r="AT80" i="2"/>
  <c r="AJ81" i="2"/>
  <c r="AK81" i="2"/>
  <c r="AL81" i="2"/>
  <c r="AM81" i="2"/>
  <c r="AN81" i="2"/>
  <c r="AO81" i="2"/>
  <c r="AP81" i="2"/>
  <c r="AQ81" i="2"/>
  <c r="AR81" i="2"/>
  <c r="AS81" i="2"/>
  <c r="AT81" i="2"/>
  <c r="AJ82" i="2"/>
  <c r="AK82" i="2"/>
  <c r="AL82" i="2"/>
  <c r="AM82" i="2"/>
  <c r="AN82" i="2"/>
  <c r="AO82" i="2"/>
  <c r="AP82" i="2"/>
  <c r="AQ82" i="2"/>
  <c r="AR82" i="2"/>
  <c r="AS82" i="2"/>
  <c r="AT82" i="2"/>
  <c r="AJ83" i="2"/>
  <c r="AK83" i="2"/>
  <c r="AL83" i="2"/>
  <c r="AM83" i="2"/>
  <c r="AN83" i="2"/>
  <c r="AO83" i="2"/>
  <c r="AP83" i="2"/>
  <c r="AQ83" i="2"/>
  <c r="AR83" i="2"/>
  <c r="AS83" i="2"/>
  <c r="AT83" i="2"/>
  <c r="AJ84" i="2"/>
  <c r="AK84" i="2"/>
  <c r="AL84" i="2"/>
  <c r="AM84" i="2"/>
  <c r="AN84" i="2"/>
  <c r="AO84" i="2"/>
  <c r="AP84" i="2"/>
  <c r="AQ84" i="2"/>
  <c r="AR84" i="2"/>
  <c r="AS84" i="2"/>
  <c r="AT84" i="2"/>
  <c r="AJ85" i="2"/>
  <c r="AK85" i="2"/>
  <c r="AL85" i="2"/>
  <c r="AM85" i="2"/>
  <c r="AN85" i="2"/>
  <c r="AO85" i="2"/>
  <c r="AP85" i="2"/>
  <c r="AQ85" i="2"/>
  <c r="AR85" i="2"/>
  <c r="AS85" i="2"/>
  <c r="AT85" i="2"/>
  <c r="AJ86" i="2"/>
  <c r="AK86" i="2"/>
  <c r="AL86" i="2"/>
  <c r="AM86" i="2"/>
  <c r="AN86" i="2"/>
  <c r="AO86" i="2"/>
  <c r="AP86" i="2"/>
  <c r="AQ86" i="2"/>
  <c r="AR86" i="2"/>
  <c r="AS86" i="2"/>
  <c r="AT86" i="2"/>
  <c r="AJ87" i="2"/>
  <c r="AK87" i="2"/>
  <c r="AL87" i="2"/>
  <c r="AM87" i="2"/>
  <c r="AN87" i="2"/>
  <c r="AO87" i="2"/>
  <c r="AP87" i="2"/>
  <c r="AQ87" i="2"/>
  <c r="AR87" i="2"/>
  <c r="AS87" i="2"/>
  <c r="AT87" i="2"/>
  <c r="AJ88" i="2"/>
  <c r="AK88" i="2"/>
  <c r="AL88" i="2"/>
  <c r="AM88" i="2"/>
  <c r="AN88" i="2"/>
  <c r="AO88" i="2"/>
  <c r="AP88" i="2"/>
  <c r="AQ88" i="2"/>
  <c r="AR88" i="2"/>
  <c r="AS88" i="2"/>
  <c r="AT88" i="2"/>
  <c r="AJ89" i="2"/>
  <c r="AK89" i="2"/>
  <c r="AL89" i="2"/>
  <c r="AM89" i="2"/>
  <c r="AN89" i="2"/>
  <c r="AO89" i="2"/>
  <c r="AP89" i="2"/>
  <c r="AQ89" i="2"/>
  <c r="AR89" i="2"/>
  <c r="AS89" i="2"/>
  <c r="AT89" i="2"/>
  <c r="AJ90" i="2"/>
  <c r="AK90" i="2"/>
  <c r="AL90" i="2"/>
  <c r="AM90" i="2"/>
  <c r="AN90" i="2"/>
  <c r="AO90" i="2"/>
  <c r="AP90" i="2"/>
  <c r="AQ90" i="2"/>
  <c r="AR90" i="2"/>
  <c r="AS90" i="2"/>
  <c r="AT90" i="2"/>
  <c r="AJ91" i="2"/>
  <c r="AK91" i="2"/>
  <c r="AL91" i="2"/>
  <c r="AM91" i="2"/>
  <c r="AN91" i="2"/>
  <c r="AO91" i="2"/>
  <c r="AP91" i="2"/>
  <c r="AQ91" i="2"/>
  <c r="AR91" i="2"/>
  <c r="AS91" i="2"/>
  <c r="AT91" i="2"/>
  <c r="AJ92" i="2"/>
  <c r="AK92" i="2"/>
  <c r="AL92" i="2"/>
  <c r="AM92" i="2"/>
  <c r="AN92" i="2"/>
  <c r="AO92" i="2"/>
  <c r="AP92" i="2"/>
  <c r="AQ92" i="2"/>
  <c r="AR92" i="2"/>
  <c r="AS92" i="2"/>
  <c r="AT92" i="2"/>
  <c r="AJ93" i="2"/>
  <c r="AK93" i="2"/>
  <c r="AL93" i="2"/>
  <c r="AM93" i="2"/>
  <c r="AN93" i="2"/>
  <c r="AO93" i="2"/>
  <c r="AP93" i="2"/>
  <c r="AQ93" i="2"/>
  <c r="AR93" i="2"/>
  <c r="AS93" i="2"/>
  <c r="AT93" i="2"/>
  <c r="AJ94" i="2"/>
  <c r="AK94" i="2"/>
  <c r="AL94" i="2"/>
  <c r="AM94" i="2"/>
  <c r="AN94" i="2"/>
  <c r="AO94" i="2"/>
  <c r="AP94" i="2"/>
  <c r="AQ94" i="2"/>
  <c r="AR94" i="2"/>
  <c r="AS94" i="2"/>
  <c r="AT94" i="2"/>
  <c r="AJ95" i="2"/>
  <c r="AK95" i="2"/>
  <c r="AL95" i="2"/>
  <c r="AM95" i="2"/>
  <c r="AN95" i="2"/>
  <c r="AO95" i="2"/>
  <c r="AP95" i="2"/>
  <c r="AQ95" i="2"/>
  <c r="AR95" i="2"/>
  <c r="AS95" i="2"/>
  <c r="AT95" i="2"/>
  <c r="AJ96" i="2"/>
  <c r="AK96" i="2"/>
  <c r="AL96" i="2"/>
  <c r="AM96" i="2"/>
  <c r="AN96" i="2"/>
  <c r="AO96" i="2"/>
  <c r="AP96" i="2"/>
  <c r="AQ96" i="2"/>
  <c r="AR96" i="2"/>
  <c r="AS96" i="2"/>
  <c r="AT96" i="2"/>
  <c r="AJ97" i="2"/>
  <c r="AK97" i="2"/>
  <c r="AL97" i="2"/>
  <c r="AM97" i="2"/>
  <c r="AN97" i="2"/>
  <c r="AO97" i="2"/>
  <c r="AP97" i="2"/>
  <c r="AQ97" i="2"/>
  <c r="AR97" i="2"/>
  <c r="AS97" i="2"/>
  <c r="AT97" i="2"/>
  <c r="AJ98" i="2"/>
  <c r="AK98" i="2"/>
  <c r="AL98" i="2"/>
  <c r="AM98" i="2"/>
  <c r="AN98" i="2"/>
  <c r="AO98" i="2"/>
  <c r="AP98" i="2"/>
  <c r="AQ98" i="2"/>
  <c r="AR98" i="2"/>
  <c r="AS98" i="2"/>
  <c r="AT98" i="2"/>
  <c r="AJ99" i="2"/>
  <c r="AK99" i="2"/>
  <c r="AL99" i="2"/>
  <c r="AM99" i="2"/>
  <c r="AN99" i="2"/>
  <c r="AO99" i="2"/>
  <c r="AP99" i="2"/>
  <c r="AQ99" i="2"/>
  <c r="AR99" i="2"/>
  <c r="AS99" i="2"/>
  <c r="AT99" i="2"/>
  <c r="AJ100" i="2"/>
  <c r="AK100" i="2"/>
  <c r="AL100" i="2"/>
  <c r="AM100" i="2"/>
  <c r="AN100" i="2"/>
  <c r="AO100" i="2"/>
  <c r="AP100" i="2"/>
  <c r="AQ100" i="2"/>
  <c r="AR100" i="2"/>
  <c r="AS100" i="2"/>
  <c r="AT100" i="2"/>
  <c r="AJ101" i="2"/>
  <c r="AK101" i="2"/>
  <c r="AL101" i="2"/>
  <c r="AM101" i="2"/>
  <c r="AN101" i="2"/>
  <c r="AO101" i="2"/>
  <c r="AP101" i="2"/>
  <c r="AQ101" i="2"/>
  <c r="AR101" i="2"/>
  <c r="AS101" i="2"/>
  <c r="AT101" i="2"/>
  <c r="AJ102" i="2"/>
  <c r="AK102" i="2"/>
  <c r="AL102" i="2"/>
  <c r="AM102" i="2"/>
  <c r="AN102" i="2"/>
  <c r="AO102" i="2"/>
  <c r="AP102" i="2"/>
  <c r="AQ102" i="2"/>
  <c r="AR102" i="2"/>
  <c r="AS102" i="2"/>
  <c r="AT102" i="2"/>
  <c r="AJ103" i="2"/>
  <c r="AK103" i="2"/>
  <c r="AL103" i="2"/>
  <c r="AM103" i="2"/>
  <c r="AN103" i="2"/>
  <c r="AO103" i="2"/>
  <c r="AP103" i="2"/>
  <c r="AQ103" i="2"/>
  <c r="AR103" i="2"/>
  <c r="AS103" i="2"/>
  <c r="AT103" i="2"/>
  <c r="AJ104" i="2"/>
  <c r="AK104" i="2"/>
  <c r="AL104" i="2"/>
  <c r="AM104" i="2"/>
  <c r="AN104" i="2"/>
  <c r="AO104" i="2"/>
  <c r="AP104" i="2"/>
  <c r="AQ104" i="2"/>
  <c r="AR104" i="2"/>
  <c r="AS104" i="2"/>
  <c r="AT104" i="2"/>
  <c r="AJ105" i="2"/>
  <c r="AK105" i="2"/>
  <c r="AL105" i="2"/>
  <c r="AM105" i="2"/>
  <c r="AN105" i="2"/>
  <c r="AO105" i="2"/>
  <c r="AP105" i="2"/>
  <c r="AQ105" i="2"/>
  <c r="AR105" i="2"/>
  <c r="AS105" i="2"/>
  <c r="AT105" i="2"/>
  <c r="AJ106" i="2"/>
  <c r="AK106" i="2"/>
  <c r="AL106" i="2"/>
  <c r="AM106" i="2"/>
  <c r="AN106" i="2"/>
  <c r="AO106" i="2"/>
  <c r="AP106" i="2"/>
  <c r="AQ106" i="2"/>
  <c r="AR106" i="2"/>
  <c r="AS106" i="2"/>
  <c r="AT106" i="2"/>
  <c r="AJ107" i="2"/>
  <c r="AK107" i="2"/>
  <c r="AL107" i="2"/>
  <c r="AM107" i="2"/>
  <c r="AN107" i="2"/>
  <c r="AO107" i="2"/>
  <c r="AP107" i="2"/>
  <c r="AQ107" i="2"/>
  <c r="AR107" i="2"/>
  <c r="AS107" i="2"/>
  <c r="AT107" i="2"/>
  <c r="AJ108" i="2"/>
  <c r="AK108" i="2"/>
  <c r="AL108" i="2"/>
  <c r="AM108" i="2"/>
  <c r="AN108" i="2"/>
  <c r="AO108" i="2"/>
  <c r="AP108" i="2"/>
  <c r="AQ108" i="2"/>
  <c r="AR108" i="2"/>
  <c r="AS108" i="2"/>
  <c r="AT108" i="2"/>
  <c r="AJ109" i="2"/>
  <c r="AK109" i="2"/>
  <c r="AL109" i="2"/>
  <c r="AM109" i="2"/>
  <c r="AN109" i="2"/>
  <c r="AO109" i="2"/>
  <c r="AP109" i="2"/>
  <c r="AQ109" i="2"/>
  <c r="AR109" i="2"/>
  <c r="AS109" i="2"/>
  <c r="AT109" i="2"/>
  <c r="AJ110" i="2"/>
  <c r="AK110" i="2"/>
  <c r="AL110" i="2"/>
  <c r="AM110" i="2"/>
  <c r="AN110" i="2"/>
  <c r="AO110" i="2"/>
  <c r="AP110" i="2"/>
  <c r="AQ110" i="2"/>
  <c r="AR110" i="2"/>
  <c r="AS110" i="2"/>
  <c r="AT110" i="2"/>
  <c r="AJ111" i="2"/>
  <c r="AK111" i="2"/>
  <c r="AL111" i="2"/>
  <c r="AM111" i="2"/>
  <c r="AN111" i="2"/>
  <c r="AO111" i="2"/>
  <c r="AP111" i="2"/>
  <c r="AQ111" i="2"/>
  <c r="AR111" i="2"/>
  <c r="AS111" i="2"/>
  <c r="AT111" i="2"/>
  <c r="AJ112" i="2"/>
  <c r="AK112" i="2"/>
  <c r="AL112" i="2"/>
  <c r="AM112" i="2"/>
  <c r="AN112" i="2"/>
  <c r="AO112" i="2"/>
  <c r="AP112" i="2"/>
  <c r="AQ112" i="2"/>
  <c r="AR112" i="2"/>
  <c r="AS112" i="2"/>
  <c r="AT112" i="2"/>
  <c r="AJ113" i="2"/>
  <c r="AK113" i="2"/>
  <c r="AL113" i="2"/>
  <c r="AM113" i="2"/>
  <c r="AN113" i="2"/>
  <c r="AO113" i="2"/>
  <c r="AP113" i="2"/>
  <c r="AQ113" i="2"/>
  <c r="AR113" i="2"/>
  <c r="AS113" i="2"/>
  <c r="AT113" i="2"/>
  <c r="AJ114" i="2"/>
  <c r="AK114" i="2"/>
  <c r="AL114" i="2"/>
  <c r="AM114" i="2"/>
  <c r="AN114" i="2"/>
  <c r="AO114" i="2"/>
  <c r="AP114" i="2"/>
  <c r="AQ114" i="2"/>
  <c r="AR114" i="2"/>
  <c r="AS114" i="2"/>
  <c r="AT114" i="2"/>
  <c r="AJ115" i="2"/>
  <c r="AK115" i="2"/>
  <c r="AL115" i="2"/>
  <c r="AM115" i="2"/>
  <c r="AN115" i="2"/>
  <c r="AO115" i="2"/>
  <c r="AP115" i="2"/>
  <c r="AQ115" i="2"/>
  <c r="AR115" i="2"/>
  <c r="AS115" i="2"/>
  <c r="AT115" i="2"/>
  <c r="AJ116" i="2"/>
  <c r="AK116" i="2"/>
  <c r="AL116" i="2"/>
  <c r="AM116" i="2"/>
  <c r="AN116" i="2"/>
  <c r="AO116" i="2"/>
  <c r="AP116" i="2"/>
  <c r="AQ116" i="2"/>
  <c r="AR116" i="2"/>
  <c r="AS116" i="2"/>
  <c r="AT116" i="2"/>
  <c r="AJ117" i="2"/>
  <c r="AK117" i="2"/>
  <c r="AL117" i="2"/>
  <c r="AM117" i="2"/>
  <c r="AN117" i="2"/>
  <c r="AO117" i="2"/>
  <c r="AP117" i="2"/>
  <c r="AQ117" i="2"/>
  <c r="AR117" i="2"/>
  <c r="AS117" i="2"/>
  <c r="AT117" i="2"/>
  <c r="AJ118" i="2"/>
  <c r="AK118" i="2"/>
  <c r="AL118" i="2"/>
  <c r="AM118" i="2"/>
  <c r="AN118" i="2"/>
  <c r="AO118" i="2"/>
  <c r="AP118" i="2"/>
  <c r="AQ118" i="2"/>
  <c r="AR118" i="2"/>
  <c r="AS118" i="2"/>
  <c r="AT118" i="2"/>
  <c r="AJ119" i="2"/>
  <c r="AK119" i="2"/>
  <c r="AL119" i="2"/>
  <c r="AM119" i="2"/>
  <c r="AN119" i="2"/>
  <c r="AO119" i="2"/>
  <c r="AP119" i="2"/>
  <c r="AQ119" i="2"/>
  <c r="AR119" i="2"/>
  <c r="AS119" i="2"/>
  <c r="AT119" i="2"/>
  <c r="AJ120" i="2"/>
  <c r="AK120" i="2"/>
  <c r="AL120" i="2"/>
  <c r="AM120" i="2"/>
  <c r="AN120" i="2"/>
  <c r="AO120" i="2"/>
  <c r="AP120" i="2"/>
  <c r="AQ120" i="2"/>
  <c r="AR120" i="2"/>
  <c r="AS120" i="2"/>
  <c r="AT120" i="2"/>
  <c r="AJ121" i="2"/>
  <c r="AK121" i="2"/>
  <c r="AL121" i="2"/>
  <c r="AM121" i="2"/>
  <c r="AN121" i="2"/>
  <c r="AO121" i="2"/>
  <c r="AP121" i="2"/>
  <c r="AQ121" i="2"/>
  <c r="AR121" i="2"/>
  <c r="AS121" i="2"/>
  <c r="AT121" i="2"/>
  <c r="AJ122" i="2"/>
  <c r="AK122" i="2"/>
  <c r="AL122" i="2"/>
  <c r="AM122" i="2"/>
  <c r="AN122" i="2"/>
  <c r="AO122" i="2"/>
  <c r="AP122" i="2"/>
  <c r="AQ122" i="2"/>
  <c r="AR122" i="2"/>
  <c r="AS122" i="2"/>
  <c r="AT122" i="2"/>
  <c r="AJ123" i="2"/>
  <c r="AK123" i="2"/>
  <c r="AL123" i="2"/>
  <c r="AM123" i="2"/>
  <c r="AN123" i="2"/>
  <c r="AO123" i="2"/>
  <c r="AP123" i="2"/>
  <c r="AQ123" i="2"/>
  <c r="AR123" i="2"/>
  <c r="AS123" i="2"/>
  <c r="AT123" i="2"/>
  <c r="AJ124" i="2"/>
  <c r="AK124" i="2"/>
  <c r="AL124" i="2"/>
  <c r="AM124" i="2"/>
  <c r="AN124" i="2"/>
  <c r="AO124" i="2"/>
  <c r="AP124" i="2"/>
  <c r="AQ124" i="2"/>
  <c r="AR124" i="2"/>
  <c r="AS124" i="2"/>
  <c r="AT124" i="2"/>
  <c r="AJ125" i="2"/>
  <c r="AK125" i="2"/>
  <c r="AL125" i="2"/>
  <c r="AM125" i="2"/>
  <c r="AN125" i="2"/>
  <c r="AO125" i="2"/>
  <c r="AP125" i="2"/>
  <c r="AQ125" i="2"/>
  <c r="AR125" i="2"/>
  <c r="AS125" i="2"/>
  <c r="AT125" i="2"/>
  <c r="AJ126" i="2"/>
  <c r="AK126" i="2"/>
  <c r="AL126" i="2"/>
  <c r="AM126" i="2"/>
  <c r="AN126" i="2"/>
  <c r="AO126" i="2"/>
  <c r="AP126" i="2"/>
  <c r="AQ126" i="2"/>
  <c r="AR126" i="2"/>
  <c r="AS126" i="2"/>
  <c r="AT126" i="2"/>
  <c r="AJ127" i="2"/>
  <c r="AK127" i="2"/>
  <c r="AL127" i="2"/>
  <c r="AM127" i="2"/>
  <c r="AN127" i="2"/>
  <c r="AO127" i="2"/>
  <c r="AP127" i="2"/>
  <c r="AQ127" i="2"/>
  <c r="AR127" i="2"/>
  <c r="AS127" i="2"/>
  <c r="AT127" i="2"/>
  <c r="AJ128" i="2"/>
  <c r="AK128" i="2"/>
  <c r="AL128" i="2"/>
  <c r="AM128" i="2"/>
  <c r="AN128" i="2"/>
  <c r="AO128" i="2"/>
  <c r="AP128" i="2"/>
  <c r="AQ128" i="2"/>
  <c r="AR128" i="2"/>
  <c r="AS128" i="2"/>
  <c r="AT128" i="2"/>
  <c r="AJ129" i="2"/>
  <c r="AK129" i="2"/>
  <c r="AL129" i="2"/>
  <c r="AM129" i="2"/>
  <c r="AN129" i="2"/>
  <c r="AO129" i="2"/>
  <c r="AP129" i="2"/>
  <c r="AQ129" i="2"/>
  <c r="AR129" i="2"/>
  <c r="AS129" i="2"/>
  <c r="AT129" i="2"/>
  <c r="AJ130" i="2"/>
  <c r="AK130" i="2"/>
  <c r="AL130" i="2"/>
  <c r="AM130" i="2"/>
  <c r="AN130" i="2"/>
  <c r="AO130" i="2"/>
  <c r="AP130" i="2"/>
  <c r="AQ130" i="2"/>
  <c r="AR130" i="2"/>
  <c r="AS130" i="2"/>
  <c r="AT130" i="2"/>
  <c r="AJ131" i="2"/>
  <c r="AK131" i="2"/>
  <c r="AL131" i="2"/>
  <c r="AM131" i="2"/>
  <c r="AN131" i="2"/>
  <c r="AO131" i="2"/>
  <c r="AP131" i="2"/>
  <c r="AQ131" i="2"/>
  <c r="AR131" i="2"/>
  <c r="AS131" i="2"/>
  <c r="AT131" i="2"/>
  <c r="AJ132" i="2"/>
  <c r="AK132" i="2"/>
  <c r="AL132" i="2"/>
  <c r="AM132" i="2"/>
  <c r="AN132" i="2"/>
  <c r="AO132" i="2"/>
  <c r="AP132" i="2"/>
  <c r="AQ132" i="2"/>
  <c r="AR132" i="2"/>
  <c r="AS132" i="2"/>
  <c r="AT132" i="2"/>
  <c r="AJ133" i="2"/>
  <c r="AK133" i="2"/>
  <c r="AL133" i="2"/>
  <c r="AM133" i="2"/>
  <c r="AN133" i="2"/>
  <c r="AO133" i="2"/>
  <c r="AP133" i="2"/>
  <c r="AQ133" i="2"/>
  <c r="AR133" i="2"/>
  <c r="AS133" i="2"/>
  <c r="AT133" i="2"/>
  <c r="AJ134" i="2"/>
  <c r="AK134" i="2"/>
  <c r="AL134" i="2"/>
  <c r="AM134" i="2"/>
  <c r="AN134" i="2"/>
  <c r="AO134" i="2"/>
  <c r="AP134" i="2"/>
  <c r="AQ134" i="2"/>
  <c r="AR134" i="2"/>
  <c r="AS134" i="2"/>
  <c r="AT134" i="2"/>
  <c r="AJ135" i="2"/>
  <c r="AK135" i="2"/>
  <c r="AL135" i="2"/>
  <c r="AM135" i="2"/>
  <c r="AN135" i="2"/>
  <c r="AO135" i="2"/>
  <c r="AP135" i="2"/>
  <c r="AQ135" i="2"/>
  <c r="AR135" i="2"/>
  <c r="AS135" i="2"/>
  <c r="AT135" i="2"/>
  <c r="AJ136" i="2"/>
  <c r="AK136" i="2"/>
  <c r="AL136" i="2"/>
  <c r="AM136" i="2"/>
  <c r="AN136" i="2"/>
  <c r="AO136" i="2"/>
  <c r="AP136" i="2"/>
  <c r="AQ136" i="2"/>
  <c r="AR136" i="2"/>
  <c r="AS136" i="2"/>
  <c r="AT136" i="2"/>
  <c r="AJ137" i="2"/>
  <c r="AK137" i="2"/>
  <c r="AL137" i="2"/>
  <c r="AM137" i="2"/>
  <c r="AN137" i="2"/>
  <c r="AO137" i="2"/>
  <c r="AP137" i="2"/>
  <c r="AQ137" i="2"/>
  <c r="AR137" i="2"/>
  <c r="AS137" i="2"/>
  <c r="AT137" i="2"/>
  <c r="AJ138" i="2"/>
  <c r="AK138" i="2"/>
  <c r="AL138" i="2"/>
  <c r="AM138" i="2"/>
  <c r="AN138" i="2"/>
  <c r="AO138" i="2"/>
  <c r="AP138" i="2"/>
  <c r="AQ138" i="2"/>
  <c r="AR138" i="2"/>
  <c r="AS138" i="2"/>
  <c r="AT138" i="2"/>
  <c r="AJ139" i="2"/>
  <c r="AK139" i="2"/>
  <c r="AL139" i="2"/>
  <c r="AM139" i="2"/>
  <c r="AN139" i="2"/>
  <c r="AO139" i="2"/>
  <c r="AP139" i="2"/>
  <c r="AQ139" i="2"/>
  <c r="AR139" i="2"/>
  <c r="AS139" i="2"/>
  <c r="AT139" i="2"/>
  <c r="AJ140" i="2"/>
  <c r="AK140" i="2"/>
  <c r="AL140" i="2"/>
  <c r="AM140" i="2"/>
  <c r="AN140" i="2"/>
  <c r="AO140" i="2"/>
  <c r="AP140" i="2"/>
  <c r="AQ140" i="2"/>
  <c r="AR140" i="2"/>
  <c r="AS140" i="2"/>
  <c r="AT140" i="2"/>
  <c r="AJ141" i="2"/>
  <c r="AK141" i="2"/>
  <c r="AL141" i="2"/>
  <c r="AM141" i="2"/>
  <c r="AN141" i="2"/>
  <c r="AO141" i="2"/>
  <c r="AP141" i="2"/>
  <c r="AQ141" i="2"/>
  <c r="AR141" i="2"/>
  <c r="AS141" i="2"/>
  <c r="AT141" i="2"/>
  <c r="AJ142" i="2"/>
  <c r="AK142" i="2"/>
  <c r="AL142" i="2"/>
  <c r="AM142" i="2"/>
  <c r="AN142" i="2"/>
  <c r="AO142" i="2"/>
  <c r="AP142" i="2"/>
  <c r="AQ142" i="2"/>
  <c r="AR142" i="2"/>
  <c r="AS142" i="2"/>
  <c r="AT142" i="2"/>
  <c r="AJ143" i="2"/>
  <c r="AK143" i="2"/>
  <c r="AL143" i="2"/>
  <c r="AM143" i="2"/>
  <c r="AN143" i="2"/>
  <c r="AO143" i="2"/>
  <c r="AP143" i="2"/>
  <c r="AQ143" i="2"/>
  <c r="AR143" i="2"/>
  <c r="AS143" i="2"/>
  <c r="AT143" i="2"/>
  <c r="AJ144" i="2"/>
  <c r="AK144" i="2"/>
  <c r="AL144" i="2"/>
  <c r="AM144" i="2"/>
  <c r="AN144" i="2"/>
  <c r="AO144" i="2"/>
  <c r="AP144" i="2"/>
  <c r="AQ144" i="2"/>
  <c r="AR144" i="2"/>
  <c r="AS144" i="2"/>
  <c r="AT144" i="2"/>
  <c r="AJ145" i="2"/>
  <c r="AK145" i="2"/>
  <c r="AL145" i="2"/>
  <c r="AM145" i="2"/>
  <c r="AN145" i="2"/>
  <c r="AO145" i="2"/>
  <c r="AP145" i="2"/>
  <c r="AQ145" i="2"/>
  <c r="AR145" i="2"/>
  <c r="AS145" i="2"/>
  <c r="AT145" i="2"/>
  <c r="AJ146" i="2"/>
  <c r="AK146" i="2"/>
  <c r="AL146" i="2"/>
  <c r="AM146" i="2"/>
  <c r="AN146" i="2"/>
  <c r="AO146" i="2"/>
  <c r="AP146" i="2"/>
  <c r="AQ146" i="2"/>
  <c r="AR146" i="2"/>
  <c r="AS146" i="2"/>
  <c r="AT146" i="2"/>
  <c r="AJ147" i="2"/>
  <c r="AK147" i="2"/>
  <c r="AL147" i="2"/>
  <c r="AM147" i="2"/>
  <c r="AN147" i="2"/>
  <c r="AO147" i="2"/>
  <c r="AP147" i="2"/>
  <c r="AQ147" i="2"/>
  <c r="AR147" i="2"/>
  <c r="AS147" i="2"/>
  <c r="AT147" i="2"/>
  <c r="AJ148" i="2"/>
  <c r="AK148" i="2"/>
  <c r="AL148" i="2"/>
  <c r="AM148" i="2"/>
  <c r="AN148" i="2"/>
  <c r="AO148" i="2"/>
  <c r="AP148" i="2"/>
  <c r="AQ148" i="2"/>
  <c r="AR148" i="2"/>
  <c r="AS148" i="2"/>
  <c r="AT148" i="2"/>
  <c r="AJ149" i="2"/>
  <c r="AK149" i="2"/>
  <c r="AL149" i="2"/>
  <c r="AM149" i="2"/>
  <c r="AN149" i="2"/>
  <c r="AO149" i="2"/>
  <c r="AP149" i="2"/>
  <c r="AQ149" i="2"/>
  <c r="AR149" i="2"/>
  <c r="AS149" i="2"/>
  <c r="AT149" i="2"/>
  <c r="AJ150" i="2"/>
  <c r="AK150" i="2"/>
  <c r="AL150" i="2"/>
  <c r="AM150" i="2"/>
  <c r="AN150" i="2"/>
  <c r="AO150" i="2"/>
  <c r="AP150" i="2"/>
  <c r="AQ150" i="2"/>
  <c r="AR150" i="2"/>
  <c r="AS150" i="2"/>
  <c r="AT150" i="2"/>
  <c r="AJ151" i="2"/>
  <c r="AK151" i="2"/>
  <c r="AL151" i="2"/>
  <c r="AM151" i="2"/>
  <c r="AN151" i="2"/>
  <c r="AO151" i="2"/>
  <c r="AP151" i="2"/>
  <c r="AQ151" i="2"/>
  <c r="AR151" i="2"/>
  <c r="AS151" i="2"/>
  <c r="AT151" i="2"/>
  <c r="AJ152" i="2"/>
  <c r="AK152" i="2"/>
  <c r="AL152" i="2"/>
  <c r="AM152" i="2"/>
  <c r="AN152" i="2"/>
  <c r="AO152" i="2"/>
  <c r="AP152" i="2"/>
  <c r="AQ152" i="2"/>
  <c r="AR152" i="2"/>
  <c r="AS152" i="2"/>
  <c r="AT152" i="2"/>
  <c r="AJ153" i="2"/>
  <c r="AK153" i="2"/>
  <c r="AL153" i="2"/>
  <c r="AM153" i="2"/>
  <c r="AN153" i="2"/>
  <c r="AO153" i="2"/>
  <c r="AP153" i="2"/>
  <c r="AQ153" i="2"/>
  <c r="AR153" i="2"/>
  <c r="AS153" i="2"/>
  <c r="AT153" i="2"/>
  <c r="AJ154" i="2"/>
  <c r="AK154" i="2"/>
  <c r="AL154" i="2"/>
  <c r="AM154" i="2"/>
  <c r="AN154" i="2"/>
  <c r="AO154" i="2"/>
  <c r="AP154" i="2"/>
  <c r="AQ154" i="2"/>
  <c r="AR154" i="2"/>
  <c r="AS154" i="2"/>
  <c r="AT154" i="2"/>
  <c r="AJ155" i="2"/>
  <c r="AK155" i="2"/>
  <c r="AL155" i="2"/>
  <c r="AM155" i="2"/>
  <c r="AN155" i="2"/>
  <c r="AO155" i="2"/>
  <c r="AP155" i="2"/>
  <c r="AQ155" i="2"/>
  <c r="AR155" i="2"/>
  <c r="AS155" i="2"/>
  <c r="AT155" i="2"/>
  <c r="AJ156" i="2"/>
  <c r="AK156" i="2"/>
  <c r="AL156" i="2"/>
  <c r="AM156" i="2"/>
  <c r="AN156" i="2"/>
  <c r="AO156" i="2"/>
  <c r="AP156" i="2"/>
  <c r="AQ156" i="2"/>
  <c r="AR156" i="2"/>
  <c r="AS156" i="2"/>
  <c r="AT156" i="2"/>
  <c r="AJ157" i="2"/>
  <c r="AK157" i="2"/>
  <c r="AL157" i="2"/>
  <c r="AM157" i="2"/>
  <c r="AN157" i="2"/>
  <c r="AO157" i="2"/>
  <c r="AP157" i="2"/>
  <c r="AQ157" i="2"/>
  <c r="AR157" i="2"/>
  <c r="AS157" i="2"/>
  <c r="AT157" i="2"/>
  <c r="AJ158" i="2"/>
  <c r="AK158" i="2"/>
  <c r="AL158" i="2"/>
  <c r="AM158" i="2"/>
  <c r="AN158" i="2"/>
  <c r="AO158" i="2"/>
  <c r="AP158" i="2"/>
  <c r="AQ158" i="2"/>
  <c r="AR158" i="2"/>
  <c r="AS158" i="2"/>
  <c r="AT158" i="2"/>
  <c r="AJ159" i="2"/>
  <c r="AK159" i="2"/>
  <c r="AL159" i="2"/>
  <c r="AM159" i="2"/>
  <c r="AN159" i="2"/>
  <c r="AO159" i="2"/>
  <c r="AP159" i="2"/>
  <c r="AQ159" i="2"/>
  <c r="AR159" i="2"/>
  <c r="AS159" i="2"/>
  <c r="AT159" i="2"/>
  <c r="AJ160" i="2"/>
  <c r="AK160" i="2"/>
  <c r="AL160" i="2"/>
  <c r="AM160" i="2"/>
  <c r="AN160" i="2"/>
  <c r="AO160" i="2"/>
  <c r="AP160" i="2"/>
  <c r="AQ160" i="2"/>
  <c r="AR160" i="2"/>
  <c r="AS160" i="2"/>
  <c r="AT160" i="2"/>
  <c r="AJ161" i="2"/>
  <c r="AK161" i="2"/>
  <c r="AL161" i="2"/>
  <c r="AM161" i="2"/>
  <c r="AN161" i="2"/>
  <c r="AO161" i="2"/>
  <c r="AP161" i="2"/>
  <c r="AQ161" i="2"/>
  <c r="AR161" i="2"/>
  <c r="AS161" i="2"/>
  <c r="AT161" i="2"/>
  <c r="AJ162" i="2"/>
  <c r="AK162" i="2"/>
  <c r="AL162" i="2"/>
  <c r="AM162" i="2"/>
  <c r="AN162" i="2"/>
  <c r="AO162" i="2"/>
  <c r="AP162" i="2"/>
  <c r="AQ162" i="2"/>
  <c r="AR162" i="2"/>
  <c r="AS162" i="2"/>
  <c r="AT162" i="2"/>
  <c r="AJ163" i="2"/>
  <c r="AK163" i="2"/>
  <c r="AL163" i="2"/>
  <c r="AM163" i="2"/>
  <c r="AN163" i="2"/>
  <c r="AO163" i="2"/>
  <c r="AP163" i="2"/>
  <c r="AQ163" i="2"/>
  <c r="AR163" i="2"/>
  <c r="AS163" i="2"/>
  <c r="AT163" i="2"/>
  <c r="AJ164" i="2"/>
  <c r="AK164" i="2"/>
  <c r="AL164" i="2"/>
  <c r="AM164" i="2"/>
  <c r="AN164" i="2"/>
  <c r="AO164" i="2"/>
  <c r="AP164" i="2"/>
  <c r="AQ164" i="2"/>
  <c r="AR164" i="2"/>
  <c r="AS164" i="2"/>
  <c r="AT164" i="2"/>
  <c r="AJ165" i="2"/>
  <c r="AK165" i="2"/>
  <c r="AL165" i="2"/>
  <c r="AM165" i="2"/>
  <c r="AN165" i="2"/>
  <c r="AO165" i="2"/>
  <c r="AP165" i="2"/>
  <c r="AQ165" i="2"/>
  <c r="AR165" i="2"/>
  <c r="AS165" i="2"/>
  <c r="AT165" i="2"/>
  <c r="AJ166" i="2"/>
  <c r="AK166" i="2"/>
  <c r="AL166" i="2"/>
  <c r="AM166" i="2"/>
  <c r="AN166" i="2"/>
  <c r="AO166" i="2"/>
  <c r="AP166" i="2"/>
  <c r="AQ166" i="2"/>
  <c r="AR166" i="2"/>
  <c r="AS166" i="2"/>
  <c r="AT166" i="2"/>
  <c r="AJ167" i="2"/>
  <c r="AK167" i="2"/>
  <c r="AL167" i="2"/>
  <c r="AM167" i="2"/>
  <c r="AN167" i="2"/>
  <c r="AO167" i="2"/>
  <c r="AP167" i="2"/>
  <c r="AQ167" i="2"/>
  <c r="AR167" i="2"/>
  <c r="AS167" i="2"/>
  <c r="AT167" i="2"/>
  <c r="AJ168" i="2"/>
  <c r="AK168" i="2"/>
  <c r="AL168" i="2"/>
  <c r="AM168" i="2"/>
  <c r="AN168" i="2"/>
  <c r="AO168" i="2"/>
  <c r="AP168" i="2"/>
  <c r="AQ168" i="2"/>
  <c r="AR168" i="2"/>
  <c r="AS168" i="2"/>
  <c r="AT168" i="2"/>
  <c r="AJ169" i="2"/>
  <c r="AK169" i="2"/>
  <c r="AL169" i="2"/>
  <c r="AM169" i="2"/>
  <c r="AN169" i="2"/>
  <c r="AO169" i="2"/>
  <c r="AP169" i="2"/>
  <c r="AQ169" i="2"/>
  <c r="AR169" i="2"/>
  <c r="AS169" i="2"/>
  <c r="AT169" i="2"/>
  <c r="AJ170" i="2"/>
  <c r="AK170" i="2"/>
  <c r="AL170" i="2"/>
  <c r="AM170" i="2"/>
  <c r="AN170" i="2"/>
  <c r="AO170" i="2"/>
  <c r="AP170" i="2"/>
  <c r="AQ170" i="2"/>
  <c r="AR170" i="2"/>
  <c r="AS170" i="2"/>
  <c r="AT170" i="2"/>
  <c r="AJ171" i="2"/>
  <c r="AK171" i="2"/>
  <c r="AL171" i="2"/>
  <c r="AM171" i="2"/>
  <c r="AN171" i="2"/>
  <c r="AO171" i="2"/>
  <c r="AP171" i="2"/>
  <c r="AQ171" i="2"/>
  <c r="AR171" i="2"/>
  <c r="AS171" i="2"/>
  <c r="AT171" i="2"/>
  <c r="AJ172" i="2"/>
  <c r="AK172" i="2"/>
  <c r="AL172" i="2"/>
  <c r="AM172" i="2"/>
  <c r="AN172" i="2"/>
  <c r="AO172" i="2"/>
  <c r="AP172" i="2"/>
  <c r="AQ172" i="2"/>
  <c r="AR172" i="2"/>
  <c r="AS172" i="2"/>
  <c r="AT172" i="2"/>
  <c r="AJ173" i="2"/>
  <c r="AK173" i="2"/>
  <c r="AL173" i="2"/>
  <c r="AM173" i="2"/>
  <c r="AN173" i="2"/>
  <c r="AO173" i="2"/>
  <c r="AP173" i="2"/>
  <c r="AQ173" i="2"/>
  <c r="AR173" i="2"/>
  <c r="AS173" i="2"/>
  <c r="AT173" i="2"/>
  <c r="AJ174" i="2"/>
  <c r="AK174" i="2"/>
  <c r="AL174" i="2"/>
  <c r="AM174" i="2"/>
  <c r="AN174" i="2"/>
  <c r="AO174" i="2"/>
  <c r="AP174" i="2"/>
  <c r="AQ174" i="2"/>
  <c r="AR174" i="2"/>
  <c r="AS174" i="2"/>
  <c r="AT174" i="2"/>
  <c r="AJ175" i="2"/>
  <c r="AK175" i="2"/>
  <c r="AL175" i="2"/>
  <c r="AM175" i="2"/>
  <c r="AN175" i="2"/>
  <c r="AO175" i="2"/>
  <c r="AP175" i="2"/>
  <c r="AQ175" i="2"/>
  <c r="AR175" i="2"/>
  <c r="AS175" i="2"/>
  <c r="AT175" i="2"/>
  <c r="AJ176" i="2"/>
  <c r="AK176" i="2"/>
  <c r="AL176" i="2"/>
  <c r="AM176" i="2"/>
  <c r="AN176" i="2"/>
  <c r="AO176" i="2"/>
  <c r="AP176" i="2"/>
  <c r="AQ176" i="2"/>
  <c r="AR176" i="2"/>
  <c r="AS176" i="2"/>
  <c r="AT176" i="2"/>
  <c r="AJ177" i="2"/>
  <c r="AK177" i="2"/>
  <c r="AL177" i="2"/>
  <c r="AM177" i="2"/>
  <c r="AN177" i="2"/>
  <c r="AO177" i="2"/>
  <c r="AP177" i="2"/>
  <c r="AQ177" i="2"/>
  <c r="AR177" i="2"/>
  <c r="AS177" i="2"/>
  <c r="AT177" i="2"/>
  <c r="AJ178" i="2"/>
  <c r="AK178" i="2"/>
  <c r="AL178" i="2"/>
  <c r="AM178" i="2"/>
  <c r="AN178" i="2"/>
  <c r="AO178" i="2"/>
  <c r="AP178" i="2"/>
  <c r="AQ178" i="2"/>
  <c r="AR178" i="2"/>
  <c r="AS178" i="2"/>
  <c r="AT178" i="2"/>
  <c r="AJ179" i="2"/>
  <c r="AK179" i="2"/>
  <c r="AL179" i="2"/>
  <c r="AM179" i="2"/>
  <c r="AN179" i="2"/>
  <c r="AO179" i="2"/>
  <c r="AP179" i="2"/>
  <c r="AQ179" i="2"/>
  <c r="AR179" i="2"/>
  <c r="AS179" i="2"/>
  <c r="AT179" i="2"/>
  <c r="AJ180" i="2"/>
  <c r="AK180" i="2"/>
  <c r="AL180" i="2"/>
  <c r="AM180" i="2"/>
  <c r="AN180" i="2"/>
  <c r="AO180" i="2"/>
  <c r="AP180" i="2"/>
  <c r="AQ180" i="2"/>
  <c r="AR180" i="2"/>
  <c r="AS180" i="2"/>
  <c r="AT180" i="2"/>
  <c r="AJ181" i="2"/>
  <c r="AK181" i="2"/>
  <c r="AL181" i="2"/>
  <c r="AM181" i="2"/>
  <c r="AN181" i="2"/>
  <c r="AO181" i="2"/>
  <c r="AP181" i="2"/>
  <c r="AQ181" i="2"/>
  <c r="AR181" i="2"/>
  <c r="AS181" i="2"/>
  <c r="AT181" i="2"/>
  <c r="AJ182" i="2"/>
  <c r="AK182" i="2"/>
  <c r="AL182" i="2"/>
  <c r="AM182" i="2"/>
  <c r="AN182" i="2"/>
  <c r="AO182" i="2"/>
  <c r="AP182" i="2"/>
  <c r="AQ182" i="2"/>
  <c r="AR182" i="2"/>
  <c r="AS182" i="2"/>
  <c r="AT182" i="2"/>
  <c r="AJ183" i="2"/>
  <c r="AK183" i="2"/>
  <c r="AL183" i="2"/>
  <c r="AM183" i="2"/>
  <c r="AN183" i="2"/>
  <c r="AO183" i="2"/>
  <c r="AP183" i="2"/>
  <c r="AQ183" i="2"/>
  <c r="AR183" i="2"/>
  <c r="AS183" i="2"/>
  <c r="AT183" i="2"/>
  <c r="AJ184" i="2"/>
  <c r="AK184" i="2"/>
  <c r="AL184" i="2"/>
  <c r="AM184" i="2"/>
  <c r="AN184" i="2"/>
  <c r="AO184" i="2"/>
  <c r="AP184" i="2"/>
  <c r="AQ184" i="2"/>
  <c r="AR184" i="2"/>
  <c r="AS184" i="2"/>
  <c r="AT184" i="2"/>
  <c r="AJ185" i="2"/>
  <c r="AK185" i="2"/>
  <c r="AL185" i="2"/>
  <c r="AM185" i="2"/>
  <c r="AN185" i="2"/>
  <c r="AO185" i="2"/>
  <c r="AP185" i="2"/>
  <c r="AQ185" i="2"/>
  <c r="AR185" i="2"/>
  <c r="AS185" i="2"/>
  <c r="AT185" i="2"/>
  <c r="AJ186" i="2"/>
  <c r="AK186" i="2"/>
  <c r="AL186" i="2"/>
  <c r="AM186" i="2"/>
  <c r="AN186" i="2"/>
  <c r="AO186" i="2"/>
  <c r="AP186" i="2"/>
  <c r="AQ186" i="2"/>
  <c r="AR186" i="2"/>
  <c r="AS186" i="2"/>
  <c r="AT186" i="2"/>
  <c r="AJ187" i="2"/>
  <c r="AK187" i="2"/>
  <c r="AL187" i="2"/>
  <c r="AM187" i="2"/>
  <c r="AN187" i="2"/>
  <c r="AO187" i="2"/>
  <c r="AP187" i="2"/>
  <c r="AQ187" i="2"/>
  <c r="AR187" i="2"/>
  <c r="AS187" i="2"/>
  <c r="AT187" i="2"/>
  <c r="AJ188" i="2"/>
  <c r="AK188" i="2"/>
  <c r="AL188" i="2"/>
  <c r="AM188" i="2"/>
  <c r="AN188" i="2"/>
  <c r="AO188" i="2"/>
  <c r="AP188" i="2"/>
  <c r="AQ188" i="2"/>
  <c r="AR188" i="2"/>
  <c r="AS188" i="2"/>
  <c r="AT188" i="2"/>
  <c r="AJ189" i="2"/>
  <c r="AK189" i="2"/>
  <c r="AL189" i="2"/>
  <c r="AM189" i="2"/>
  <c r="AN189" i="2"/>
  <c r="AO189" i="2"/>
  <c r="AP189" i="2"/>
  <c r="AQ189" i="2"/>
  <c r="AR189" i="2"/>
  <c r="AS189" i="2"/>
  <c r="AT189" i="2"/>
  <c r="AJ190" i="2"/>
  <c r="AK190" i="2"/>
  <c r="AL190" i="2"/>
  <c r="AM190" i="2"/>
  <c r="AN190" i="2"/>
  <c r="AO190" i="2"/>
  <c r="AP190" i="2"/>
  <c r="AQ190" i="2"/>
  <c r="AR190" i="2"/>
  <c r="AS190" i="2"/>
  <c r="AT190" i="2"/>
  <c r="AJ191" i="2"/>
  <c r="AK191" i="2"/>
  <c r="AL191" i="2"/>
  <c r="AM191" i="2"/>
  <c r="AN191" i="2"/>
  <c r="AO191" i="2"/>
  <c r="AP191" i="2"/>
  <c r="AQ191" i="2"/>
  <c r="AR191" i="2"/>
  <c r="AS191" i="2"/>
  <c r="AT191" i="2"/>
  <c r="AJ192" i="2"/>
  <c r="AK192" i="2"/>
  <c r="AL192" i="2"/>
  <c r="AM192" i="2"/>
  <c r="AN192" i="2"/>
  <c r="AO192" i="2"/>
  <c r="AP192" i="2"/>
  <c r="AQ192" i="2"/>
  <c r="AR192" i="2"/>
  <c r="AS192" i="2"/>
  <c r="AT192" i="2"/>
  <c r="AJ193" i="2"/>
  <c r="AK193" i="2"/>
  <c r="AL193" i="2"/>
  <c r="AM193" i="2"/>
  <c r="AN193" i="2"/>
  <c r="AO193" i="2"/>
  <c r="AP193" i="2"/>
  <c r="AQ193" i="2"/>
  <c r="AR193" i="2"/>
  <c r="AS193" i="2"/>
  <c r="AT193" i="2"/>
  <c r="AJ194" i="2"/>
  <c r="AK194" i="2"/>
  <c r="AL194" i="2"/>
  <c r="AM194" i="2"/>
  <c r="AN194" i="2"/>
  <c r="AO194" i="2"/>
  <c r="AP194" i="2"/>
  <c r="AQ194" i="2"/>
  <c r="AR194" i="2"/>
  <c r="AS194" i="2"/>
  <c r="AT194" i="2"/>
  <c r="AJ195" i="2"/>
  <c r="AK195" i="2"/>
  <c r="AL195" i="2"/>
  <c r="AM195" i="2"/>
  <c r="AN195" i="2"/>
  <c r="AO195" i="2"/>
  <c r="AP195" i="2"/>
  <c r="AQ195" i="2"/>
  <c r="AR195" i="2"/>
  <c r="AS195" i="2"/>
  <c r="AT195" i="2"/>
  <c r="AJ196" i="2"/>
  <c r="AK196" i="2"/>
  <c r="AL196" i="2"/>
  <c r="AM196" i="2"/>
  <c r="AN196" i="2"/>
  <c r="AO196" i="2"/>
  <c r="AP196" i="2"/>
  <c r="AQ196" i="2"/>
  <c r="AR196" i="2"/>
  <c r="AS196" i="2"/>
  <c r="AT196" i="2"/>
  <c r="AJ197" i="2"/>
  <c r="AK197" i="2"/>
  <c r="AL197" i="2"/>
  <c r="AM197" i="2"/>
  <c r="AN197" i="2"/>
  <c r="AO197" i="2"/>
  <c r="AP197" i="2"/>
  <c r="AQ197" i="2"/>
  <c r="AR197" i="2"/>
  <c r="AS197" i="2"/>
  <c r="AT197" i="2"/>
  <c r="AJ198" i="2"/>
  <c r="AK198" i="2"/>
  <c r="AL198" i="2"/>
  <c r="AM198" i="2"/>
  <c r="AN198" i="2"/>
  <c r="AO198" i="2"/>
  <c r="AP198" i="2"/>
  <c r="AQ198" i="2"/>
  <c r="AR198" i="2"/>
  <c r="AS198" i="2"/>
  <c r="AT198" i="2"/>
  <c r="AJ199" i="2"/>
  <c r="AK199" i="2"/>
  <c r="AL199" i="2"/>
  <c r="AM199" i="2"/>
  <c r="AN199" i="2"/>
  <c r="AO199" i="2"/>
  <c r="AP199" i="2"/>
  <c r="AQ199" i="2"/>
  <c r="AR199" i="2"/>
  <c r="AS199" i="2"/>
  <c r="AT199" i="2"/>
  <c r="AJ200" i="2"/>
  <c r="AK200" i="2"/>
  <c r="AL200" i="2"/>
  <c r="AM200" i="2"/>
  <c r="AN200" i="2"/>
  <c r="AO200" i="2"/>
  <c r="AP200" i="2"/>
  <c r="AQ200" i="2"/>
  <c r="AR200" i="2"/>
  <c r="AS200" i="2"/>
  <c r="AT200" i="2"/>
  <c r="AJ201" i="2"/>
  <c r="AK201" i="2"/>
  <c r="AL201" i="2"/>
  <c r="AM201" i="2"/>
  <c r="AN201" i="2"/>
  <c r="AO201" i="2"/>
  <c r="AP201" i="2"/>
  <c r="AQ201" i="2"/>
  <c r="AR201" i="2"/>
  <c r="AS201" i="2"/>
  <c r="AT201" i="2"/>
  <c r="AJ202" i="2"/>
  <c r="AK202" i="2"/>
  <c r="AL202" i="2"/>
  <c r="AM202" i="2"/>
  <c r="AN202" i="2"/>
  <c r="AO202" i="2"/>
  <c r="AP202" i="2"/>
  <c r="AQ202" i="2"/>
  <c r="AR202" i="2"/>
  <c r="AS202" i="2"/>
  <c r="AT202" i="2"/>
  <c r="AJ203" i="2"/>
  <c r="AK203" i="2"/>
  <c r="AL203" i="2"/>
  <c r="AM203" i="2"/>
  <c r="AN203" i="2"/>
  <c r="AO203" i="2"/>
  <c r="AP203" i="2"/>
  <c r="AQ203" i="2"/>
  <c r="AR203" i="2"/>
  <c r="AS203" i="2"/>
  <c r="AT203" i="2"/>
  <c r="AJ204" i="2"/>
  <c r="AK204" i="2"/>
  <c r="AL204" i="2"/>
  <c r="AM204" i="2"/>
  <c r="AN204" i="2"/>
  <c r="AO204" i="2"/>
  <c r="AP204" i="2"/>
  <c r="AQ204" i="2"/>
  <c r="AR204" i="2"/>
  <c r="AS204" i="2"/>
  <c r="AT204" i="2"/>
  <c r="AJ205" i="2"/>
  <c r="AK205" i="2"/>
  <c r="AL205" i="2"/>
  <c r="AM205" i="2"/>
  <c r="AN205" i="2"/>
  <c r="AO205" i="2"/>
  <c r="AP205" i="2"/>
  <c r="AQ205" i="2"/>
  <c r="AR205" i="2"/>
  <c r="AS205" i="2"/>
  <c r="AT205" i="2"/>
  <c r="AJ206" i="2"/>
  <c r="AK206" i="2"/>
  <c r="AL206" i="2"/>
  <c r="AM206" i="2"/>
  <c r="AN206" i="2"/>
  <c r="AO206" i="2"/>
  <c r="AP206" i="2"/>
  <c r="AQ206" i="2"/>
  <c r="AR206" i="2"/>
  <c r="AS206" i="2"/>
  <c r="AT206" i="2"/>
  <c r="AJ207" i="2"/>
  <c r="AK207" i="2"/>
  <c r="AL207" i="2"/>
  <c r="AM207" i="2"/>
  <c r="AN207" i="2"/>
  <c r="AO207" i="2"/>
  <c r="AP207" i="2"/>
  <c r="AQ207" i="2"/>
  <c r="AR207" i="2"/>
  <c r="AS207" i="2"/>
  <c r="AT207" i="2"/>
  <c r="AJ208" i="2"/>
  <c r="AK208" i="2"/>
  <c r="AL208" i="2"/>
  <c r="AM208" i="2"/>
  <c r="AN208" i="2"/>
  <c r="AO208" i="2"/>
  <c r="AP208" i="2"/>
  <c r="AQ208" i="2"/>
  <c r="AR208" i="2"/>
  <c r="AS208" i="2"/>
  <c r="AT208" i="2"/>
  <c r="AJ209" i="2"/>
  <c r="AK209" i="2"/>
  <c r="AL209" i="2"/>
  <c r="AM209" i="2"/>
  <c r="AN209" i="2"/>
  <c r="AO209" i="2"/>
  <c r="AP209" i="2"/>
  <c r="AQ209" i="2"/>
  <c r="AR209" i="2"/>
  <c r="AS209" i="2"/>
  <c r="AT209" i="2"/>
  <c r="AJ210" i="2"/>
  <c r="AK210" i="2"/>
  <c r="AL210" i="2"/>
  <c r="AM210" i="2"/>
  <c r="AN210" i="2"/>
  <c r="AO210" i="2"/>
  <c r="AP210" i="2"/>
  <c r="AQ210" i="2"/>
  <c r="AR210" i="2"/>
  <c r="AS210" i="2"/>
  <c r="AT210" i="2"/>
  <c r="AJ211" i="2"/>
  <c r="AK211" i="2"/>
  <c r="AL211" i="2"/>
  <c r="AM211" i="2"/>
  <c r="AN211" i="2"/>
  <c r="AO211" i="2"/>
  <c r="AP211" i="2"/>
  <c r="AQ211" i="2"/>
  <c r="AR211" i="2"/>
  <c r="AS211" i="2"/>
  <c r="AT211" i="2"/>
  <c r="AJ212" i="2"/>
  <c r="AK212" i="2"/>
  <c r="AL212" i="2"/>
  <c r="AM212" i="2"/>
  <c r="AN212" i="2"/>
  <c r="AO212" i="2"/>
  <c r="AP212" i="2"/>
  <c r="AQ212" i="2"/>
  <c r="AR212" i="2"/>
  <c r="AS212" i="2"/>
  <c r="AT212" i="2"/>
  <c r="AJ213" i="2"/>
  <c r="AK213" i="2"/>
  <c r="AL213" i="2"/>
  <c r="AM213" i="2"/>
  <c r="AN213" i="2"/>
  <c r="AO213" i="2"/>
  <c r="AP213" i="2"/>
  <c r="AQ213" i="2"/>
  <c r="AR213" i="2"/>
  <c r="AS213" i="2"/>
  <c r="AT213" i="2"/>
  <c r="AJ214" i="2"/>
  <c r="AK214" i="2"/>
  <c r="AL214" i="2"/>
  <c r="AM214" i="2"/>
  <c r="AN214" i="2"/>
  <c r="AO214" i="2"/>
  <c r="AP214" i="2"/>
  <c r="AQ214" i="2"/>
  <c r="AR214" i="2"/>
  <c r="AS214" i="2"/>
  <c r="AT214" i="2"/>
  <c r="AJ215" i="2"/>
  <c r="AK215" i="2"/>
  <c r="AL215" i="2"/>
  <c r="AM215" i="2"/>
  <c r="AN215" i="2"/>
  <c r="AO215" i="2"/>
  <c r="AP215" i="2"/>
  <c r="AQ215" i="2"/>
  <c r="AR215" i="2"/>
  <c r="AS215" i="2"/>
  <c r="AT215" i="2"/>
  <c r="AJ216" i="2"/>
  <c r="AK216" i="2"/>
  <c r="AL216" i="2"/>
  <c r="AM216" i="2"/>
  <c r="AN216" i="2"/>
  <c r="AO216" i="2"/>
  <c r="AP216" i="2"/>
  <c r="AQ216" i="2"/>
  <c r="AR216" i="2"/>
  <c r="AS216" i="2"/>
  <c r="AT216" i="2"/>
  <c r="AJ217" i="2"/>
  <c r="AK217" i="2"/>
  <c r="AL217" i="2"/>
  <c r="AM217" i="2"/>
  <c r="AN217" i="2"/>
  <c r="AO217" i="2"/>
  <c r="AP217" i="2"/>
  <c r="AQ217" i="2"/>
  <c r="AR217" i="2"/>
  <c r="AS217" i="2"/>
  <c r="AT217" i="2"/>
  <c r="AJ218" i="2"/>
  <c r="AK218" i="2"/>
  <c r="AL218" i="2"/>
  <c r="AM218" i="2"/>
  <c r="AN218" i="2"/>
  <c r="AO218" i="2"/>
  <c r="AP218" i="2"/>
  <c r="AQ218" i="2"/>
  <c r="AR218" i="2"/>
  <c r="AS218" i="2"/>
  <c r="AT218" i="2"/>
  <c r="AJ219" i="2"/>
  <c r="AK219" i="2"/>
  <c r="AL219" i="2"/>
  <c r="AM219" i="2"/>
  <c r="AN219" i="2"/>
  <c r="AO219" i="2"/>
  <c r="AP219" i="2"/>
  <c r="AQ219" i="2"/>
  <c r="AR219" i="2"/>
  <c r="AS219" i="2"/>
  <c r="AT219" i="2"/>
  <c r="AJ220" i="2"/>
  <c r="AK220" i="2"/>
  <c r="AL220" i="2"/>
  <c r="AM220" i="2"/>
  <c r="AN220" i="2"/>
  <c r="AO220" i="2"/>
  <c r="AP220" i="2"/>
  <c r="AQ220" i="2"/>
  <c r="AR220" i="2"/>
  <c r="AS220" i="2"/>
  <c r="AT220" i="2"/>
  <c r="AJ221" i="2"/>
  <c r="AK221" i="2"/>
  <c r="AL221" i="2"/>
  <c r="AM221" i="2"/>
  <c r="AN221" i="2"/>
  <c r="AO221" i="2"/>
  <c r="AP221" i="2"/>
  <c r="AQ221" i="2"/>
  <c r="AR221" i="2"/>
  <c r="AS221" i="2"/>
  <c r="AT221" i="2"/>
  <c r="AJ222" i="2"/>
  <c r="AK222" i="2"/>
  <c r="AL222" i="2"/>
  <c r="AM222" i="2"/>
  <c r="AN222" i="2"/>
  <c r="AO222" i="2"/>
  <c r="AP222" i="2"/>
  <c r="AQ222" i="2"/>
  <c r="AR222" i="2"/>
  <c r="AS222" i="2"/>
  <c r="AT222" i="2"/>
  <c r="AJ223" i="2"/>
  <c r="AK223" i="2"/>
  <c r="AL223" i="2"/>
  <c r="AM223" i="2"/>
  <c r="AN223" i="2"/>
  <c r="AO223" i="2"/>
  <c r="AP223" i="2"/>
  <c r="AQ223" i="2"/>
  <c r="AR223" i="2"/>
  <c r="AS223" i="2"/>
  <c r="AT223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J225" i="2"/>
  <c r="AK225" i="2"/>
  <c r="AL225" i="2"/>
  <c r="AM225" i="2"/>
  <c r="AN225" i="2"/>
  <c r="AO225" i="2"/>
  <c r="AP225" i="2"/>
  <c r="AQ225" i="2"/>
  <c r="AR225" i="2"/>
  <c r="AS225" i="2"/>
  <c r="AT225" i="2"/>
  <c r="AJ226" i="2"/>
  <c r="AK226" i="2"/>
  <c r="AL226" i="2"/>
  <c r="AM226" i="2"/>
  <c r="AN226" i="2"/>
  <c r="AO226" i="2"/>
  <c r="AP226" i="2"/>
  <c r="AQ226" i="2"/>
  <c r="AR226" i="2"/>
  <c r="AS226" i="2"/>
  <c r="AT226" i="2"/>
  <c r="AJ227" i="2"/>
  <c r="AK227" i="2"/>
  <c r="AL227" i="2"/>
  <c r="AM227" i="2"/>
  <c r="AN227" i="2"/>
  <c r="AO227" i="2"/>
  <c r="AP227" i="2"/>
  <c r="AQ227" i="2"/>
  <c r="AR227" i="2"/>
  <c r="AS227" i="2"/>
  <c r="AT227" i="2"/>
  <c r="AJ228" i="2"/>
  <c r="AK228" i="2"/>
  <c r="AL228" i="2"/>
  <c r="AM228" i="2"/>
  <c r="AN228" i="2"/>
  <c r="AO228" i="2"/>
  <c r="AP228" i="2"/>
  <c r="AQ228" i="2"/>
  <c r="AR228" i="2"/>
  <c r="AS228" i="2"/>
  <c r="AT228" i="2"/>
  <c r="AJ229" i="2"/>
  <c r="AK229" i="2"/>
  <c r="AL229" i="2"/>
  <c r="AM229" i="2"/>
  <c r="AN229" i="2"/>
  <c r="AO229" i="2"/>
  <c r="AP229" i="2"/>
  <c r="AQ229" i="2"/>
  <c r="AR229" i="2"/>
  <c r="AS229" i="2"/>
  <c r="AT229" i="2"/>
  <c r="AJ230" i="2"/>
  <c r="AK230" i="2"/>
  <c r="AL230" i="2"/>
  <c r="AM230" i="2"/>
  <c r="AN230" i="2"/>
  <c r="AO230" i="2"/>
  <c r="AP230" i="2"/>
  <c r="AQ230" i="2"/>
  <c r="AR230" i="2"/>
  <c r="AS230" i="2"/>
  <c r="AT230" i="2"/>
  <c r="AJ231" i="2"/>
  <c r="AK231" i="2"/>
  <c r="AL231" i="2"/>
  <c r="AM231" i="2"/>
  <c r="AN231" i="2"/>
  <c r="AO231" i="2"/>
  <c r="AP231" i="2"/>
  <c r="AQ231" i="2"/>
  <c r="AR231" i="2"/>
  <c r="AS231" i="2"/>
  <c r="AT231" i="2"/>
  <c r="AJ232" i="2"/>
  <c r="AK232" i="2"/>
  <c r="AL232" i="2"/>
  <c r="AM232" i="2"/>
  <c r="AN232" i="2"/>
  <c r="AO232" i="2"/>
  <c r="AP232" i="2"/>
  <c r="AQ232" i="2"/>
  <c r="AR232" i="2"/>
  <c r="AS232" i="2"/>
  <c r="AT232" i="2"/>
  <c r="AJ233" i="2"/>
  <c r="AK233" i="2"/>
  <c r="AL233" i="2"/>
  <c r="AM233" i="2"/>
  <c r="AN233" i="2"/>
  <c r="AO233" i="2"/>
  <c r="AP233" i="2"/>
  <c r="AQ233" i="2"/>
  <c r="AR233" i="2"/>
  <c r="AS233" i="2"/>
  <c r="AT233" i="2"/>
  <c r="AJ234" i="2"/>
  <c r="AK234" i="2"/>
  <c r="AL234" i="2"/>
  <c r="AM234" i="2"/>
  <c r="AN234" i="2"/>
  <c r="AO234" i="2"/>
  <c r="AP234" i="2"/>
  <c r="AQ234" i="2"/>
  <c r="AR234" i="2"/>
  <c r="AS234" i="2"/>
  <c r="AT234" i="2"/>
  <c r="AJ235" i="2"/>
  <c r="AK235" i="2"/>
  <c r="AL235" i="2"/>
  <c r="AM235" i="2"/>
  <c r="AN235" i="2"/>
  <c r="AO235" i="2"/>
  <c r="AP235" i="2"/>
  <c r="AQ235" i="2"/>
  <c r="AR235" i="2"/>
  <c r="AS235" i="2"/>
  <c r="AT235" i="2"/>
  <c r="AJ236" i="2"/>
  <c r="AK236" i="2"/>
  <c r="AL236" i="2"/>
  <c r="AM236" i="2"/>
  <c r="AN236" i="2"/>
  <c r="AO236" i="2"/>
  <c r="AP236" i="2"/>
  <c r="AQ236" i="2"/>
  <c r="AR236" i="2"/>
  <c r="AS236" i="2"/>
  <c r="AT236" i="2"/>
  <c r="AJ237" i="2"/>
  <c r="AK237" i="2"/>
  <c r="AL237" i="2"/>
  <c r="AM237" i="2"/>
  <c r="AN237" i="2"/>
  <c r="AO237" i="2"/>
  <c r="AP237" i="2"/>
  <c r="AQ237" i="2"/>
  <c r="AR237" i="2"/>
  <c r="AS237" i="2"/>
  <c r="AT237" i="2"/>
  <c r="AJ238" i="2"/>
  <c r="AK238" i="2"/>
  <c r="AL238" i="2"/>
  <c r="AM238" i="2"/>
  <c r="AN238" i="2"/>
  <c r="AO238" i="2"/>
  <c r="AP238" i="2"/>
  <c r="AQ238" i="2"/>
  <c r="AR238" i="2"/>
  <c r="AS238" i="2"/>
  <c r="AT238" i="2"/>
  <c r="AJ239" i="2"/>
  <c r="AK239" i="2"/>
  <c r="AL239" i="2"/>
  <c r="AM239" i="2"/>
  <c r="AN239" i="2"/>
  <c r="AO239" i="2"/>
  <c r="AP239" i="2"/>
  <c r="AQ239" i="2"/>
  <c r="AR239" i="2"/>
  <c r="AS239" i="2"/>
  <c r="AT239" i="2"/>
  <c r="AJ240" i="2"/>
  <c r="AK240" i="2"/>
  <c r="AL240" i="2"/>
  <c r="AM240" i="2"/>
  <c r="AN240" i="2"/>
  <c r="AO240" i="2"/>
  <c r="AP240" i="2"/>
  <c r="AQ240" i="2"/>
  <c r="AR240" i="2"/>
  <c r="AS240" i="2"/>
  <c r="AT240" i="2"/>
  <c r="AJ241" i="2"/>
  <c r="AK241" i="2"/>
  <c r="AL241" i="2"/>
  <c r="AM241" i="2"/>
  <c r="AN241" i="2"/>
  <c r="AO241" i="2"/>
  <c r="AP241" i="2"/>
  <c r="AQ241" i="2"/>
  <c r="AR241" i="2"/>
  <c r="AS241" i="2"/>
  <c r="AT241" i="2"/>
  <c r="AJ242" i="2"/>
  <c r="AK242" i="2"/>
  <c r="AL242" i="2"/>
  <c r="AM242" i="2"/>
  <c r="AN242" i="2"/>
  <c r="AO242" i="2"/>
  <c r="AP242" i="2"/>
  <c r="AQ242" i="2"/>
  <c r="AR242" i="2"/>
  <c r="AS242" i="2"/>
  <c r="AT242" i="2"/>
  <c r="AJ243" i="2"/>
  <c r="AK243" i="2"/>
  <c r="AL243" i="2"/>
  <c r="AM243" i="2"/>
  <c r="AN243" i="2"/>
  <c r="AO243" i="2"/>
  <c r="AP243" i="2"/>
  <c r="AQ243" i="2"/>
  <c r="AR243" i="2"/>
  <c r="AS243" i="2"/>
  <c r="AT243" i="2"/>
  <c r="AJ244" i="2"/>
  <c r="AK244" i="2"/>
  <c r="AL244" i="2"/>
  <c r="AM244" i="2"/>
  <c r="AN244" i="2"/>
  <c r="AO244" i="2"/>
  <c r="AP244" i="2"/>
  <c r="AQ244" i="2"/>
  <c r="AR244" i="2"/>
  <c r="AS244" i="2"/>
  <c r="AT244" i="2"/>
  <c r="AJ245" i="2"/>
  <c r="AK245" i="2"/>
  <c r="AL245" i="2"/>
  <c r="AM245" i="2"/>
  <c r="AN245" i="2"/>
  <c r="AO245" i="2"/>
  <c r="AP245" i="2"/>
  <c r="AQ245" i="2"/>
  <c r="AR245" i="2"/>
  <c r="AS245" i="2"/>
  <c r="AT245" i="2"/>
  <c r="AJ246" i="2"/>
  <c r="AK246" i="2"/>
  <c r="AL246" i="2"/>
  <c r="AM246" i="2"/>
  <c r="AN246" i="2"/>
  <c r="AO246" i="2"/>
  <c r="AP246" i="2"/>
  <c r="AQ246" i="2"/>
  <c r="AR246" i="2"/>
  <c r="AS246" i="2"/>
  <c r="AT246" i="2"/>
  <c r="AJ247" i="2"/>
  <c r="AK247" i="2"/>
  <c r="AL247" i="2"/>
  <c r="AM247" i="2"/>
  <c r="AN247" i="2"/>
  <c r="AO247" i="2"/>
  <c r="AP247" i="2"/>
  <c r="AQ247" i="2"/>
  <c r="AR247" i="2"/>
  <c r="AS247" i="2"/>
  <c r="AT247" i="2"/>
  <c r="AJ248" i="2"/>
  <c r="AK248" i="2"/>
  <c r="AL248" i="2"/>
  <c r="AM248" i="2"/>
  <c r="AN248" i="2"/>
  <c r="AO248" i="2"/>
  <c r="AP248" i="2"/>
  <c r="AQ248" i="2"/>
  <c r="AR248" i="2"/>
  <c r="AS248" i="2"/>
  <c r="AT248" i="2"/>
  <c r="AJ249" i="2"/>
  <c r="AK249" i="2"/>
  <c r="AL249" i="2"/>
  <c r="AM249" i="2"/>
  <c r="AN249" i="2"/>
  <c r="AO249" i="2"/>
  <c r="AP249" i="2"/>
  <c r="AQ249" i="2"/>
  <c r="AR249" i="2"/>
  <c r="AS249" i="2"/>
  <c r="AT249" i="2"/>
  <c r="AJ250" i="2"/>
  <c r="AK250" i="2"/>
  <c r="AL250" i="2"/>
  <c r="AM250" i="2"/>
  <c r="AN250" i="2"/>
  <c r="AO250" i="2"/>
  <c r="AP250" i="2"/>
  <c r="AQ250" i="2"/>
  <c r="AR250" i="2"/>
  <c r="AS250" i="2"/>
  <c r="AT250" i="2"/>
  <c r="AJ251" i="2"/>
  <c r="AK251" i="2"/>
  <c r="AL251" i="2"/>
  <c r="AM251" i="2"/>
  <c r="AN251" i="2"/>
  <c r="AO251" i="2"/>
  <c r="AP251" i="2"/>
  <c r="AQ251" i="2"/>
  <c r="AR251" i="2"/>
  <c r="AS251" i="2"/>
  <c r="AT251" i="2"/>
  <c r="AJ252" i="2"/>
  <c r="AK252" i="2"/>
  <c r="AL252" i="2"/>
  <c r="AM252" i="2"/>
  <c r="AN252" i="2"/>
  <c r="AO252" i="2"/>
  <c r="AP252" i="2"/>
  <c r="AQ252" i="2"/>
  <c r="AR252" i="2"/>
  <c r="AS252" i="2"/>
  <c r="AT252" i="2"/>
  <c r="AJ253" i="2"/>
  <c r="AK253" i="2"/>
  <c r="AL253" i="2"/>
  <c r="AM253" i="2"/>
  <c r="AN253" i="2"/>
  <c r="AO253" i="2"/>
  <c r="AP253" i="2"/>
  <c r="AQ253" i="2"/>
  <c r="AR253" i="2"/>
  <c r="AS253" i="2"/>
  <c r="AT253" i="2"/>
  <c r="AJ254" i="2"/>
  <c r="AK254" i="2"/>
  <c r="AL254" i="2"/>
  <c r="AM254" i="2"/>
  <c r="AN254" i="2"/>
  <c r="AO254" i="2"/>
  <c r="AP254" i="2"/>
  <c r="AQ254" i="2"/>
  <c r="AR254" i="2"/>
  <c r="AS254" i="2"/>
  <c r="AT254" i="2"/>
  <c r="AJ255" i="2"/>
  <c r="AK255" i="2"/>
  <c r="AL255" i="2"/>
  <c r="AM255" i="2"/>
  <c r="AN255" i="2"/>
  <c r="AO255" i="2"/>
  <c r="AP255" i="2"/>
  <c r="AQ255" i="2"/>
  <c r="AR255" i="2"/>
  <c r="AS255" i="2"/>
  <c r="AT255" i="2"/>
  <c r="AJ256" i="2"/>
  <c r="AK256" i="2"/>
  <c r="AL256" i="2"/>
  <c r="AM256" i="2"/>
  <c r="AN256" i="2"/>
  <c r="AO256" i="2"/>
  <c r="AP256" i="2"/>
  <c r="AQ256" i="2"/>
  <c r="AR256" i="2"/>
  <c r="AS256" i="2"/>
  <c r="AT256" i="2"/>
  <c r="AJ257" i="2"/>
  <c r="AK257" i="2"/>
  <c r="AL257" i="2"/>
  <c r="AM257" i="2"/>
  <c r="AN257" i="2"/>
  <c r="AO257" i="2"/>
  <c r="AP257" i="2"/>
  <c r="AQ257" i="2"/>
  <c r="AR257" i="2"/>
  <c r="AS257" i="2"/>
  <c r="AT257" i="2"/>
  <c r="AJ258" i="2"/>
  <c r="AK258" i="2"/>
  <c r="AL258" i="2"/>
  <c r="AM258" i="2"/>
  <c r="AN258" i="2"/>
  <c r="AO258" i="2"/>
  <c r="AP258" i="2"/>
  <c r="AQ258" i="2"/>
  <c r="AR258" i="2"/>
  <c r="AS258" i="2"/>
  <c r="AT258" i="2"/>
  <c r="AJ259" i="2"/>
  <c r="AK259" i="2"/>
  <c r="AL259" i="2"/>
  <c r="AM259" i="2"/>
  <c r="AN259" i="2"/>
  <c r="AO259" i="2"/>
  <c r="AP259" i="2"/>
  <c r="AQ259" i="2"/>
  <c r="AR259" i="2"/>
  <c r="AS259" i="2"/>
  <c r="AT259" i="2"/>
  <c r="AJ260" i="2"/>
  <c r="AK260" i="2"/>
  <c r="AL260" i="2"/>
  <c r="AM260" i="2"/>
  <c r="AN260" i="2"/>
  <c r="AO260" i="2"/>
  <c r="AP260" i="2"/>
  <c r="AQ260" i="2"/>
  <c r="AR260" i="2"/>
  <c r="AS260" i="2"/>
  <c r="AT260" i="2"/>
  <c r="AJ261" i="2"/>
  <c r="AK261" i="2"/>
  <c r="AL261" i="2"/>
  <c r="AM261" i="2"/>
  <c r="AN261" i="2"/>
  <c r="AO261" i="2"/>
  <c r="AP261" i="2"/>
  <c r="AQ261" i="2"/>
  <c r="AR261" i="2"/>
  <c r="AS261" i="2"/>
  <c r="AT261" i="2"/>
  <c r="AJ262" i="2"/>
  <c r="AK262" i="2"/>
  <c r="AL262" i="2"/>
  <c r="AM262" i="2"/>
  <c r="AN262" i="2"/>
  <c r="AO262" i="2"/>
  <c r="AP262" i="2"/>
  <c r="AQ262" i="2"/>
  <c r="AR262" i="2"/>
  <c r="AS262" i="2"/>
  <c r="AT262" i="2"/>
  <c r="AJ263" i="2"/>
  <c r="AK263" i="2"/>
  <c r="AL263" i="2"/>
  <c r="AM263" i="2"/>
  <c r="AN263" i="2"/>
  <c r="AO263" i="2"/>
  <c r="AP263" i="2"/>
  <c r="AQ263" i="2"/>
  <c r="AR263" i="2"/>
  <c r="AS263" i="2"/>
  <c r="AT263" i="2"/>
  <c r="AJ264" i="2"/>
  <c r="AK264" i="2"/>
  <c r="AL264" i="2"/>
  <c r="AM264" i="2"/>
  <c r="AN264" i="2"/>
  <c r="AO264" i="2"/>
  <c r="AP264" i="2"/>
  <c r="AQ264" i="2"/>
  <c r="AR264" i="2"/>
  <c r="AS264" i="2"/>
  <c r="AT264" i="2"/>
  <c r="AJ265" i="2"/>
  <c r="AK265" i="2"/>
  <c r="AL265" i="2"/>
  <c r="AM265" i="2"/>
  <c r="AN265" i="2"/>
  <c r="AO265" i="2"/>
  <c r="AP265" i="2"/>
  <c r="AQ265" i="2"/>
  <c r="AR265" i="2"/>
  <c r="AS265" i="2"/>
  <c r="AT265" i="2"/>
  <c r="AJ266" i="2"/>
  <c r="AK266" i="2"/>
  <c r="AL266" i="2"/>
  <c r="AM266" i="2"/>
  <c r="AN266" i="2"/>
  <c r="AO266" i="2"/>
  <c r="AP266" i="2"/>
  <c r="AQ266" i="2"/>
  <c r="AR266" i="2"/>
  <c r="AS266" i="2"/>
  <c r="AT266" i="2"/>
  <c r="AJ267" i="2"/>
  <c r="AK267" i="2"/>
  <c r="AL267" i="2"/>
  <c r="AM267" i="2"/>
  <c r="AN267" i="2"/>
  <c r="AO267" i="2"/>
  <c r="AP267" i="2"/>
  <c r="AQ267" i="2"/>
  <c r="AR267" i="2"/>
  <c r="AS267" i="2"/>
  <c r="AT267" i="2"/>
  <c r="AJ268" i="2"/>
  <c r="AK268" i="2"/>
  <c r="AL268" i="2"/>
  <c r="AM268" i="2"/>
  <c r="AN268" i="2"/>
  <c r="AO268" i="2"/>
  <c r="AP268" i="2"/>
  <c r="AQ268" i="2"/>
  <c r="AR268" i="2"/>
  <c r="AS268" i="2"/>
  <c r="AT268" i="2"/>
  <c r="AJ269" i="2"/>
  <c r="AK269" i="2"/>
  <c r="AL269" i="2"/>
  <c r="AM269" i="2"/>
  <c r="AN269" i="2"/>
  <c r="AO269" i="2"/>
  <c r="AP269" i="2"/>
  <c r="AQ269" i="2"/>
  <c r="AR269" i="2"/>
  <c r="AS269" i="2"/>
  <c r="AT269" i="2"/>
  <c r="AJ270" i="2"/>
  <c r="AK270" i="2"/>
  <c r="AL270" i="2"/>
  <c r="AM270" i="2"/>
  <c r="AN270" i="2"/>
  <c r="AO270" i="2"/>
  <c r="AP270" i="2"/>
  <c r="AQ270" i="2"/>
  <c r="AR270" i="2"/>
  <c r="AS270" i="2"/>
  <c r="AT270" i="2"/>
  <c r="AJ271" i="2"/>
  <c r="AK271" i="2"/>
  <c r="AL271" i="2"/>
  <c r="AM271" i="2"/>
  <c r="AN271" i="2"/>
  <c r="AO271" i="2"/>
  <c r="AP271" i="2"/>
  <c r="AQ271" i="2"/>
  <c r="AR271" i="2"/>
  <c r="AS271" i="2"/>
  <c r="AT271" i="2"/>
  <c r="AJ272" i="2"/>
  <c r="AK272" i="2"/>
  <c r="AL272" i="2"/>
  <c r="AM272" i="2"/>
  <c r="AN272" i="2"/>
  <c r="AO272" i="2"/>
  <c r="AP272" i="2"/>
  <c r="AQ272" i="2"/>
  <c r="AR272" i="2"/>
  <c r="AS272" i="2"/>
  <c r="AT272" i="2"/>
  <c r="AJ273" i="2"/>
  <c r="AK273" i="2"/>
  <c r="AL273" i="2"/>
  <c r="AM273" i="2"/>
  <c r="AN273" i="2"/>
  <c r="AO273" i="2"/>
  <c r="AP273" i="2"/>
  <c r="AQ273" i="2"/>
  <c r="AR273" i="2"/>
  <c r="AS273" i="2"/>
  <c r="AT273" i="2"/>
  <c r="AJ274" i="2"/>
  <c r="AK274" i="2"/>
  <c r="AL274" i="2"/>
  <c r="AM274" i="2"/>
  <c r="AN274" i="2"/>
  <c r="AO274" i="2"/>
  <c r="AP274" i="2"/>
  <c r="AQ274" i="2"/>
  <c r="AR274" i="2"/>
  <c r="AS274" i="2"/>
  <c r="AT274" i="2"/>
  <c r="AJ275" i="2"/>
  <c r="AK275" i="2"/>
  <c r="AL275" i="2"/>
  <c r="AM275" i="2"/>
  <c r="AN275" i="2"/>
  <c r="AO275" i="2"/>
  <c r="AP275" i="2"/>
  <c r="AQ275" i="2"/>
  <c r="AR275" i="2"/>
  <c r="AS275" i="2"/>
  <c r="AT275" i="2"/>
  <c r="AJ276" i="2"/>
  <c r="AK276" i="2"/>
  <c r="AL276" i="2"/>
  <c r="AM276" i="2"/>
  <c r="AN276" i="2"/>
  <c r="AO276" i="2"/>
  <c r="AP276" i="2"/>
  <c r="AQ276" i="2"/>
  <c r="AR276" i="2"/>
  <c r="AS276" i="2"/>
  <c r="AT276" i="2"/>
  <c r="AJ277" i="2"/>
  <c r="AK277" i="2"/>
  <c r="AL277" i="2"/>
  <c r="AM277" i="2"/>
  <c r="AN277" i="2"/>
  <c r="AO277" i="2"/>
  <c r="AP277" i="2"/>
  <c r="AQ277" i="2"/>
  <c r="AR277" i="2"/>
  <c r="AS277" i="2"/>
  <c r="AT277" i="2"/>
  <c r="AJ278" i="2"/>
  <c r="AK278" i="2"/>
  <c r="AL278" i="2"/>
  <c r="AM278" i="2"/>
  <c r="AN278" i="2"/>
  <c r="AO278" i="2"/>
  <c r="AP278" i="2"/>
  <c r="AQ278" i="2"/>
  <c r="AR278" i="2"/>
  <c r="AS278" i="2"/>
  <c r="AT278" i="2"/>
  <c r="AJ279" i="2"/>
  <c r="AK279" i="2"/>
  <c r="AL279" i="2"/>
  <c r="AM279" i="2"/>
  <c r="AN279" i="2"/>
  <c r="AO279" i="2"/>
  <c r="AP279" i="2"/>
  <c r="AQ279" i="2"/>
  <c r="AR279" i="2"/>
  <c r="AS279" i="2"/>
  <c r="AT279" i="2"/>
  <c r="AJ280" i="2"/>
  <c r="AK280" i="2"/>
  <c r="AL280" i="2"/>
  <c r="AM280" i="2"/>
  <c r="AN280" i="2"/>
  <c r="AO280" i="2"/>
  <c r="AP280" i="2"/>
  <c r="AQ280" i="2"/>
  <c r="AR280" i="2"/>
  <c r="AS280" i="2"/>
  <c r="AT280" i="2"/>
  <c r="AJ281" i="2"/>
  <c r="AK281" i="2"/>
  <c r="AL281" i="2"/>
  <c r="AM281" i="2"/>
  <c r="AN281" i="2"/>
  <c r="AO281" i="2"/>
  <c r="AP281" i="2"/>
  <c r="AQ281" i="2"/>
  <c r="AR281" i="2"/>
  <c r="AS281" i="2"/>
  <c r="AT281" i="2"/>
  <c r="AJ282" i="2"/>
  <c r="AK282" i="2"/>
  <c r="AL282" i="2"/>
  <c r="AM282" i="2"/>
  <c r="AN282" i="2"/>
  <c r="AO282" i="2"/>
  <c r="AP282" i="2"/>
  <c r="AQ282" i="2"/>
  <c r="AR282" i="2"/>
  <c r="AS282" i="2"/>
  <c r="AT282" i="2"/>
  <c r="AJ283" i="2"/>
  <c r="AK283" i="2"/>
  <c r="AL283" i="2"/>
  <c r="AM283" i="2"/>
  <c r="AN283" i="2"/>
  <c r="AO283" i="2"/>
  <c r="AP283" i="2"/>
  <c r="AQ283" i="2"/>
  <c r="AR283" i="2"/>
  <c r="AS283" i="2"/>
  <c r="AT283" i="2"/>
  <c r="AJ284" i="2"/>
  <c r="AK284" i="2"/>
  <c r="AL284" i="2"/>
  <c r="AM284" i="2"/>
  <c r="AN284" i="2"/>
  <c r="AO284" i="2"/>
  <c r="AP284" i="2"/>
  <c r="AQ284" i="2"/>
  <c r="AR284" i="2"/>
  <c r="AS284" i="2"/>
  <c r="AT284" i="2"/>
  <c r="AJ285" i="2"/>
  <c r="AK285" i="2"/>
  <c r="AL285" i="2"/>
  <c r="AM285" i="2"/>
  <c r="AN285" i="2"/>
  <c r="AO285" i="2"/>
  <c r="AP285" i="2"/>
  <c r="AQ285" i="2"/>
  <c r="AR285" i="2"/>
  <c r="AS285" i="2"/>
  <c r="AT285" i="2"/>
  <c r="AJ286" i="2"/>
  <c r="AK286" i="2"/>
  <c r="AL286" i="2"/>
  <c r="AM286" i="2"/>
  <c r="AN286" i="2"/>
  <c r="AO286" i="2"/>
  <c r="AP286" i="2"/>
  <c r="AQ286" i="2"/>
  <c r="AR286" i="2"/>
  <c r="AS286" i="2"/>
  <c r="AT286" i="2"/>
  <c r="AJ287" i="2"/>
  <c r="AK287" i="2"/>
  <c r="AL287" i="2"/>
  <c r="AM287" i="2"/>
  <c r="AN287" i="2"/>
  <c r="AO287" i="2"/>
  <c r="AP287" i="2"/>
  <c r="AQ287" i="2"/>
  <c r="AR287" i="2"/>
  <c r="AS287" i="2"/>
  <c r="AT287" i="2"/>
  <c r="AJ288" i="2"/>
  <c r="AK288" i="2"/>
  <c r="AL288" i="2"/>
  <c r="AM288" i="2"/>
  <c r="AN288" i="2"/>
  <c r="AO288" i="2"/>
  <c r="AP288" i="2"/>
  <c r="AQ288" i="2"/>
  <c r="AR288" i="2"/>
  <c r="AS288" i="2"/>
  <c r="AT288" i="2"/>
  <c r="AJ289" i="2"/>
  <c r="AK289" i="2"/>
  <c r="AL289" i="2"/>
  <c r="AM289" i="2"/>
  <c r="AN289" i="2"/>
  <c r="AO289" i="2"/>
  <c r="AP289" i="2"/>
  <c r="AQ289" i="2"/>
  <c r="AR289" i="2"/>
  <c r="AS289" i="2"/>
  <c r="AT289" i="2"/>
  <c r="AJ290" i="2"/>
  <c r="AK290" i="2"/>
  <c r="AL290" i="2"/>
  <c r="AM290" i="2"/>
  <c r="AN290" i="2"/>
  <c r="AO290" i="2"/>
  <c r="AP290" i="2"/>
  <c r="AQ290" i="2"/>
  <c r="AR290" i="2"/>
  <c r="AS290" i="2"/>
  <c r="AT290" i="2"/>
  <c r="AJ291" i="2"/>
  <c r="AK291" i="2"/>
  <c r="AL291" i="2"/>
  <c r="AM291" i="2"/>
  <c r="AN291" i="2"/>
  <c r="AO291" i="2"/>
  <c r="AP291" i="2"/>
  <c r="AQ291" i="2"/>
  <c r="AR291" i="2"/>
  <c r="AS291" i="2"/>
  <c r="AT291" i="2"/>
  <c r="AJ292" i="2"/>
  <c r="AK292" i="2"/>
  <c r="AL292" i="2"/>
  <c r="AM292" i="2"/>
  <c r="AN292" i="2"/>
  <c r="AO292" i="2"/>
  <c r="AP292" i="2"/>
  <c r="AQ292" i="2"/>
  <c r="AR292" i="2"/>
  <c r="AS292" i="2"/>
  <c r="AT292" i="2"/>
  <c r="AJ293" i="2"/>
  <c r="AK293" i="2"/>
  <c r="AL293" i="2"/>
  <c r="AM293" i="2"/>
  <c r="AN293" i="2"/>
  <c r="AO293" i="2"/>
  <c r="AP293" i="2"/>
  <c r="AQ293" i="2"/>
  <c r="AR293" i="2"/>
  <c r="AS293" i="2"/>
  <c r="AT293" i="2"/>
  <c r="AJ294" i="2"/>
  <c r="AK294" i="2"/>
  <c r="AL294" i="2"/>
  <c r="AM294" i="2"/>
  <c r="AN294" i="2"/>
  <c r="AO294" i="2"/>
  <c r="AP294" i="2"/>
  <c r="AQ294" i="2"/>
  <c r="AR294" i="2"/>
  <c r="AS294" i="2"/>
  <c r="AT294" i="2"/>
  <c r="AJ295" i="2"/>
  <c r="AK295" i="2"/>
  <c r="AL295" i="2"/>
  <c r="AM295" i="2"/>
  <c r="AN295" i="2"/>
  <c r="AO295" i="2"/>
  <c r="AP295" i="2"/>
  <c r="AQ295" i="2"/>
  <c r="AR295" i="2"/>
  <c r="AS295" i="2"/>
  <c r="AT295" i="2"/>
  <c r="AJ296" i="2"/>
  <c r="AK296" i="2"/>
  <c r="AL296" i="2"/>
  <c r="AM296" i="2"/>
  <c r="AN296" i="2"/>
  <c r="AO296" i="2"/>
  <c r="AP296" i="2"/>
  <c r="AQ296" i="2"/>
  <c r="AR296" i="2"/>
  <c r="AS296" i="2"/>
  <c r="AT296" i="2"/>
  <c r="AJ297" i="2"/>
  <c r="AK297" i="2"/>
  <c r="AL297" i="2"/>
  <c r="AM297" i="2"/>
  <c r="AN297" i="2"/>
  <c r="AO297" i="2"/>
  <c r="AP297" i="2"/>
  <c r="AQ297" i="2"/>
  <c r="AR297" i="2"/>
  <c r="AS297" i="2"/>
  <c r="AT297" i="2"/>
  <c r="AJ298" i="2"/>
  <c r="AK298" i="2"/>
  <c r="AL298" i="2"/>
  <c r="AM298" i="2"/>
  <c r="AN298" i="2"/>
  <c r="AO298" i="2"/>
  <c r="AP298" i="2"/>
  <c r="AQ298" i="2"/>
  <c r="AR298" i="2"/>
  <c r="AS298" i="2"/>
  <c r="AT298" i="2"/>
  <c r="AJ299" i="2"/>
  <c r="AK299" i="2"/>
  <c r="AL299" i="2"/>
  <c r="AM299" i="2"/>
  <c r="AN299" i="2"/>
  <c r="AO299" i="2"/>
  <c r="AP299" i="2"/>
  <c r="AQ299" i="2"/>
  <c r="AR299" i="2"/>
  <c r="AS299" i="2"/>
  <c r="AT299" i="2"/>
  <c r="AJ300" i="2"/>
  <c r="AK300" i="2"/>
  <c r="AL300" i="2"/>
  <c r="AM300" i="2"/>
  <c r="AN300" i="2"/>
  <c r="AO300" i="2"/>
  <c r="AP300" i="2"/>
  <c r="AQ300" i="2"/>
  <c r="AR300" i="2"/>
  <c r="AS300" i="2"/>
  <c r="AT300" i="2"/>
  <c r="AJ301" i="2"/>
  <c r="AK301" i="2"/>
  <c r="AL301" i="2"/>
  <c r="AM301" i="2"/>
  <c r="AN301" i="2"/>
  <c r="AO301" i="2"/>
  <c r="AP301" i="2"/>
  <c r="AQ301" i="2"/>
  <c r="AR301" i="2"/>
  <c r="AS301" i="2"/>
  <c r="AT301" i="2"/>
  <c r="AJ302" i="2"/>
  <c r="AK302" i="2"/>
  <c r="AL302" i="2"/>
  <c r="AM302" i="2"/>
  <c r="AN302" i="2"/>
  <c r="AO302" i="2"/>
  <c r="AP302" i="2"/>
  <c r="AQ302" i="2"/>
  <c r="AR302" i="2"/>
  <c r="AS302" i="2"/>
  <c r="AT302" i="2"/>
  <c r="AJ303" i="2"/>
  <c r="AK303" i="2"/>
  <c r="AL303" i="2"/>
  <c r="AM303" i="2"/>
  <c r="AN303" i="2"/>
  <c r="AO303" i="2"/>
  <c r="AP303" i="2"/>
  <c r="AQ303" i="2"/>
  <c r="AR303" i="2"/>
  <c r="AS303" i="2"/>
  <c r="AT303" i="2"/>
  <c r="AJ304" i="2"/>
  <c r="AK304" i="2"/>
  <c r="AL304" i="2"/>
  <c r="AM304" i="2"/>
  <c r="AN304" i="2"/>
  <c r="AO304" i="2"/>
  <c r="AP304" i="2"/>
  <c r="AQ304" i="2"/>
  <c r="AR304" i="2"/>
  <c r="AS304" i="2"/>
  <c r="AT304" i="2"/>
  <c r="AJ305" i="2"/>
  <c r="AK305" i="2"/>
  <c r="AL305" i="2"/>
  <c r="AM305" i="2"/>
  <c r="AN305" i="2"/>
  <c r="AO305" i="2"/>
  <c r="AP305" i="2"/>
  <c r="AQ305" i="2"/>
  <c r="AR305" i="2"/>
  <c r="AS305" i="2"/>
  <c r="AT305" i="2"/>
  <c r="AJ306" i="2"/>
  <c r="AK306" i="2"/>
  <c r="AL306" i="2"/>
  <c r="AM306" i="2"/>
  <c r="AN306" i="2"/>
  <c r="AO306" i="2"/>
  <c r="AP306" i="2"/>
  <c r="AQ306" i="2"/>
  <c r="AR306" i="2"/>
  <c r="AS306" i="2"/>
  <c r="AT306" i="2"/>
  <c r="AJ307" i="2"/>
  <c r="AK307" i="2"/>
  <c r="AL307" i="2"/>
  <c r="AM307" i="2"/>
  <c r="AN307" i="2"/>
  <c r="AO307" i="2"/>
  <c r="AP307" i="2"/>
  <c r="AQ307" i="2"/>
  <c r="AR307" i="2"/>
  <c r="AS307" i="2"/>
  <c r="AT307" i="2"/>
  <c r="AJ308" i="2"/>
  <c r="AK308" i="2"/>
  <c r="AL308" i="2"/>
  <c r="AM308" i="2"/>
  <c r="AN308" i="2"/>
  <c r="AO308" i="2"/>
  <c r="AP308" i="2"/>
  <c r="AQ308" i="2"/>
  <c r="AR308" i="2"/>
  <c r="AS308" i="2"/>
  <c r="AT308" i="2"/>
  <c r="AJ309" i="2"/>
  <c r="AK309" i="2"/>
  <c r="AL309" i="2"/>
  <c r="AM309" i="2"/>
  <c r="AN309" i="2"/>
  <c r="AO309" i="2"/>
  <c r="AP309" i="2"/>
  <c r="AQ309" i="2"/>
  <c r="AR309" i="2"/>
  <c r="AS309" i="2"/>
  <c r="AT309" i="2"/>
  <c r="AJ310" i="2"/>
  <c r="AK310" i="2"/>
  <c r="AL310" i="2"/>
  <c r="AM310" i="2"/>
  <c r="AN310" i="2"/>
  <c r="AO310" i="2"/>
  <c r="AP310" i="2"/>
  <c r="AQ310" i="2"/>
  <c r="AR310" i="2"/>
  <c r="AS310" i="2"/>
  <c r="AT310" i="2"/>
  <c r="AJ311" i="2"/>
  <c r="AK311" i="2"/>
  <c r="AL311" i="2"/>
  <c r="AM311" i="2"/>
  <c r="AN311" i="2"/>
  <c r="AO311" i="2"/>
  <c r="AP311" i="2"/>
  <c r="AQ311" i="2"/>
  <c r="AR311" i="2"/>
  <c r="AS311" i="2"/>
  <c r="AT311" i="2"/>
  <c r="AJ312" i="2"/>
  <c r="AK312" i="2"/>
  <c r="AL312" i="2"/>
  <c r="AM312" i="2"/>
  <c r="AN312" i="2"/>
  <c r="AO312" i="2"/>
  <c r="AP312" i="2"/>
  <c r="AQ312" i="2"/>
  <c r="AR312" i="2"/>
  <c r="AS312" i="2"/>
  <c r="AT312" i="2"/>
  <c r="AJ313" i="2"/>
  <c r="AK313" i="2"/>
  <c r="AL313" i="2"/>
  <c r="AM313" i="2"/>
  <c r="AN313" i="2"/>
  <c r="AO313" i="2"/>
  <c r="AP313" i="2"/>
  <c r="AQ313" i="2"/>
  <c r="AR313" i="2"/>
  <c r="AS313" i="2"/>
  <c r="AT313" i="2"/>
  <c r="AJ314" i="2"/>
  <c r="AK314" i="2"/>
  <c r="AL314" i="2"/>
  <c r="AM314" i="2"/>
  <c r="AN314" i="2"/>
  <c r="AO314" i="2"/>
  <c r="AP314" i="2"/>
  <c r="AQ314" i="2"/>
  <c r="AR314" i="2"/>
  <c r="AS314" i="2"/>
  <c r="AT314" i="2"/>
  <c r="AJ315" i="2"/>
  <c r="AK315" i="2"/>
  <c r="AL315" i="2"/>
  <c r="AM315" i="2"/>
  <c r="AN315" i="2"/>
  <c r="AO315" i="2"/>
  <c r="AP315" i="2"/>
  <c r="AQ315" i="2"/>
  <c r="AR315" i="2"/>
  <c r="AS315" i="2"/>
  <c r="AT315" i="2"/>
  <c r="AJ316" i="2"/>
  <c r="AK316" i="2"/>
  <c r="AL316" i="2"/>
  <c r="AM316" i="2"/>
  <c r="AN316" i="2"/>
  <c r="AO316" i="2"/>
  <c r="AP316" i="2"/>
  <c r="AQ316" i="2"/>
  <c r="AR316" i="2"/>
  <c r="AS316" i="2"/>
  <c r="AT316" i="2"/>
  <c r="AJ317" i="2"/>
  <c r="AK317" i="2"/>
  <c r="AL317" i="2"/>
  <c r="AM317" i="2"/>
  <c r="AN317" i="2"/>
  <c r="AO317" i="2"/>
  <c r="AP317" i="2"/>
  <c r="AQ317" i="2"/>
  <c r="AR317" i="2"/>
  <c r="AS317" i="2"/>
  <c r="AT317" i="2"/>
  <c r="AJ318" i="2"/>
  <c r="AK318" i="2"/>
  <c r="AL318" i="2"/>
  <c r="AM318" i="2"/>
  <c r="AN318" i="2"/>
  <c r="AO318" i="2"/>
  <c r="AP318" i="2"/>
  <c r="AQ318" i="2"/>
  <c r="AR318" i="2"/>
  <c r="AS318" i="2"/>
  <c r="AT318" i="2"/>
  <c r="AJ319" i="2"/>
  <c r="AK319" i="2"/>
  <c r="AL319" i="2"/>
  <c r="AM319" i="2"/>
  <c r="AN319" i="2"/>
  <c r="AO319" i="2"/>
  <c r="AP319" i="2"/>
  <c r="AQ319" i="2"/>
  <c r="AR319" i="2"/>
  <c r="AS319" i="2"/>
  <c r="AT319" i="2"/>
  <c r="AJ320" i="2"/>
  <c r="AK320" i="2"/>
  <c r="AL320" i="2"/>
  <c r="AM320" i="2"/>
  <c r="AN320" i="2"/>
  <c r="AO320" i="2"/>
  <c r="AP320" i="2"/>
  <c r="AQ320" i="2"/>
  <c r="AR320" i="2"/>
  <c r="AS320" i="2"/>
  <c r="AT320" i="2"/>
  <c r="AJ321" i="2"/>
  <c r="AK321" i="2"/>
  <c r="AL321" i="2"/>
  <c r="AM321" i="2"/>
  <c r="AN321" i="2"/>
  <c r="AO321" i="2"/>
  <c r="AP321" i="2"/>
  <c r="AQ321" i="2"/>
  <c r="AR321" i="2"/>
  <c r="AS321" i="2"/>
  <c r="AT321" i="2"/>
  <c r="AJ322" i="2"/>
  <c r="AK322" i="2"/>
  <c r="AL322" i="2"/>
  <c r="AM322" i="2"/>
  <c r="AN322" i="2"/>
  <c r="AO322" i="2"/>
  <c r="AP322" i="2"/>
  <c r="AQ322" i="2"/>
  <c r="AR322" i="2"/>
  <c r="AS322" i="2"/>
  <c r="AT322" i="2"/>
  <c r="AJ323" i="2"/>
  <c r="AK323" i="2"/>
  <c r="AL323" i="2"/>
  <c r="AM323" i="2"/>
  <c r="AN323" i="2"/>
  <c r="AO323" i="2"/>
  <c r="AP323" i="2"/>
  <c r="AQ323" i="2"/>
  <c r="AR323" i="2"/>
  <c r="AS323" i="2"/>
  <c r="AT323" i="2"/>
  <c r="AJ324" i="2"/>
  <c r="AK324" i="2"/>
  <c r="AL324" i="2"/>
  <c r="AM324" i="2"/>
  <c r="AN324" i="2"/>
  <c r="AO324" i="2"/>
  <c r="AP324" i="2"/>
  <c r="AQ324" i="2"/>
  <c r="AR324" i="2"/>
  <c r="AS324" i="2"/>
  <c r="AT324" i="2"/>
  <c r="AJ325" i="2"/>
  <c r="AK325" i="2"/>
  <c r="AL325" i="2"/>
  <c r="AM325" i="2"/>
  <c r="AN325" i="2"/>
  <c r="AO325" i="2"/>
  <c r="AP325" i="2"/>
  <c r="AQ325" i="2"/>
  <c r="AR325" i="2"/>
  <c r="AS325" i="2"/>
  <c r="AT325" i="2"/>
  <c r="AJ326" i="2"/>
  <c r="AK326" i="2"/>
  <c r="AL326" i="2"/>
  <c r="AM326" i="2"/>
  <c r="AN326" i="2"/>
  <c r="AO326" i="2"/>
  <c r="AP326" i="2"/>
  <c r="AQ326" i="2"/>
  <c r="AR326" i="2"/>
  <c r="AS326" i="2"/>
  <c r="AT326" i="2"/>
  <c r="AJ327" i="2"/>
  <c r="AK327" i="2"/>
  <c r="AL327" i="2"/>
  <c r="AM327" i="2"/>
  <c r="AN327" i="2"/>
  <c r="AO327" i="2"/>
  <c r="AP327" i="2"/>
  <c r="AQ327" i="2"/>
  <c r="AR327" i="2"/>
  <c r="AS327" i="2"/>
  <c r="AT327" i="2"/>
  <c r="AJ328" i="2"/>
  <c r="AK328" i="2"/>
  <c r="AL328" i="2"/>
  <c r="AM328" i="2"/>
  <c r="AN328" i="2"/>
  <c r="AO328" i="2"/>
  <c r="AP328" i="2"/>
  <c r="AQ328" i="2"/>
  <c r="AR328" i="2"/>
  <c r="AS328" i="2"/>
  <c r="AT328" i="2"/>
  <c r="AJ329" i="2"/>
  <c r="AK329" i="2"/>
  <c r="AL329" i="2"/>
  <c r="AM329" i="2"/>
  <c r="AN329" i="2"/>
  <c r="AO329" i="2"/>
  <c r="AP329" i="2"/>
  <c r="AQ329" i="2"/>
  <c r="AR329" i="2"/>
  <c r="AS329" i="2"/>
  <c r="AT329" i="2"/>
  <c r="AJ330" i="2"/>
  <c r="AK330" i="2"/>
  <c r="AL330" i="2"/>
  <c r="AM330" i="2"/>
  <c r="AN330" i="2"/>
  <c r="AO330" i="2"/>
  <c r="AP330" i="2"/>
  <c r="AQ330" i="2"/>
  <c r="AR330" i="2"/>
  <c r="AS330" i="2"/>
  <c r="AT330" i="2"/>
  <c r="AJ331" i="2"/>
  <c r="AK331" i="2"/>
  <c r="AL331" i="2"/>
  <c r="AM331" i="2"/>
  <c r="AN331" i="2"/>
  <c r="AO331" i="2"/>
  <c r="AP331" i="2"/>
  <c r="AQ331" i="2"/>
  <c r="AR331" i="2"/>
  <c r="AS331" i="2"/>
  <c r="AT331" i="2"/>
  <c r="AJ332" i="2"/>
  <c r="AK332" i="2"/>
  <c r="AL332" i="2"/>
  <c r="AM332" i="2"/>
  <c r="AN332" i="2"/>
  <c r="AO332" i="2"/>
  <c r="AP332" i="2"/>
  <c r="AQ332" i="2"/>
  <c r="AR332" i="2"/>
  <c r="AS332" i="2"/>
  <c r="AT332" i="2"/>
  <c r="AJ333" i="2"/>
  <c r="AK333" i="2"/>
  <c r="AL333" i="2"/>
  <c r="AM333" i="2"/>
  <c r="AN333" i="2"/>
  <c r="AO333" i="2"/>
  <c r="AP333" i="2"/>
  <c r="AQ333" i="2"/>
  <c r="AR333" i="2"/>
  <c r="AS333" i="2"/>
  <c r="AT333" i="2"/>
  <c r="AJ334" i="2"/>
  <c r="AK334" i="2"/>
  <c r="AL334" i="2"/>
  <c r="AM334" i="2"/>
  <c r="AN334" i="2"/>
  <c r="AO334" i="2"/>
  <c r="AP334" i="2"/>
  <c r="AQ334" i="2"/>
  <c r="AR334" i="2"/>
  <c r="AS334" i="2"/>
  <c r="AT334" i="2"/>
  <c r="AJ335" i="2"/>
  <c r="AK335" i="2"/>
  <c r="AL335" i="2"/>
  <c r="AM335" i="2"/>
  <c r="AN335" i="2"/>
  <c r="AO335" i="2"/>
  <c r="AP335" i="2"/>
  <c r="AQ335" i="2"/>
  <c r="AR335" i="2"/>
  <c r="AS335" i="2"/>
  <c r="AT335" i="2"/>
  <c r="AJ336" i="2"/>
  <c r="AK336" i="2"/>
  <c r="AL336" i="2"/>
  <c r="AM336" i="2"/>
  <c r="AN336" i="2"/>
  <c r="AO336" i="2"/>
  <c r="AP336" i="2"/>
  <c r="AQ336" i="2"/>
  <c r="AR336" i="2"/>
  <c r="AS336" i="2"/>
  <c r="AT336" i="2"/>
  <c r="AJ337" i="2"/>
  <c r="AK337" i="2"/>
  <c r="AL337" i="2"/>
  <c r="AM337" i="2"/>
  <c r="AN337" i="2"/>
  <c r="AO337" i="2"/>
  <c r="AP337" i="2"/>
  <c r="AQ337" i="2"/>
  <c r="AR337" i="2"/>
  <c r="AS337" i="2"/>
  <c r="AT337" i="2"/>
  <c r="AJ338" i="2"/>
  <c r="AK338" i="2"/>
  <c r="AL338" i="2"/>
  <c r="AM338" i="2"/>
  <c r="AN338" i="2"/>
  <c r="AO338" i="2"/>
  <c r="AP338" i="2"/>
  <c r="AQ338" i="2"/>
  <c r="AR338" i="2"/>
  <c r="AS338" i="2"/>
  <c r="AT338" i="2"/>
  <c r="AJ339" i="2"/>
  <c r="AK339" i="2"/>
  <c r="AL339" i="2"/>
  <c r="AM339" i="2"/>
  <c r="AN339" i="2"/>
  <c r="AO339" i="2"/>
  <c r="AP339" i="2"/>
  <c r="AQ339" i="2"/>
  <c r="AR339" i="2"/>
  <c r="AS339" i="2"/>
  <c r="AT339" i="2"/>
  <c r="AJ340" i="2"/>
  <c r="AK340" i="2"/>
  <c r="AL340" i="2"/>
  <c r="AM340" i="2"/>
  <c r="AN340" i="2"/>
  <c r="AO340" i="2"/>
  <c r="AP340" i="2"/>
  <c r="AQ340" i="2"/>
  <c r="AR340" i="2"/>
  <c r="AS340" i="2"/>
  <c r="AT340" i="2"/>
  <c r="AJ341" i="2"/>
  <c r="AK341" i="2"/>
  <c r="AL341" i="2"/>
  <c r="AM341" i="2"/>
  <c r="AN341" i="2"/>
  <c r="AO341" i="2"/>
  <c r="AP341" i="2"/>
  <c r="AQ341" i="2"/>
  <c r="AR341" i="2"/>
  <c r="AS341" i="2"/>
  <c r="AT341" i="2"/>
  <c r="AJ342" i="2"/>
  <c r="AK342" i="2"/>
  <c r="AL342" i="2"/>
  <c r="AM342" i="2"/>
  <c r="AN342" i="2"/>
  <c r="AO342" i="2"/>
  <c r="AP342" i="2"/>
  <c r="AQ342" i="2"/>
  <c r="AR342" i="2"/>
  <c r="AS342" i="2"/>
  <c r="AT342" i="2"/>
  <c r="AJ343" i="2"/>
  <c r="AK343" i="2"/>
  <c r="AL343" i="2"/>
  <c r="AM343" i="2"/>
  <c r="AN343" i="2"/>
  <c r="AO343" i="2"/>
  <c r="AP343" i="2"/>
  <c r="AQ343" i="2"/>
  <c r="AR343" i="2"/>
  <c r="AS343" i="2"/>
  <c r="AT343" i="2"/>
  <c r="AJ344" i="2"/>
  <c r="AK344" i="2"/>
  <c r="AL344" i="2"/>
  <c r="AM344" i="2"/>
  <c r="AN344" i="2"/>
  <c r="AO344" i="2"/>
  <c r="AP344" i="2"/>
  <c r="AQ344" i="2"/>
  <c r="AR344" i="2"/>
  <c r="AS344" i="2"/>
  <c r="AT344" i="2"/>
  <c r="AJ345" i="2"/>
  <c r="AK345" i="2"/>
  <c r="AL345" i="2"/>
  <c r="AM345" i="2"/>
  <c r="AN345" i="2"/>
  <c r="AO345" i="2"/>
  <c r="AP345" i="2"/>
  <c r="AQ345" i="2"/>
  <c r="AR345" i="2"/>
  <c r="AS345" i="2"/>
  <c r="AT345" i="2"/>
  <c r="AJ346" i="2"/>
  <c r="AK346" i="2"/>
  <c r="AL346" i="2"/>
  <c r="AM346" i="2"/>
  <c r="AN346" i="2"/>
  <c r="AO346" i="2"/>
  <c r="AP346" i="2"/>
  <c r="AQ346" i="2"/>
  <c r="AR346" i="2"/>
  <c r="AS346" i="2"/>
  <c r="AT346" i="2"/>
  <c r="AJ347" i="2"/>
  <c r="AK347" i="2"/>
  <c r="AL347" i="2"/>
  <c r="AM347" i="2"/>
  <c r="AN347" i="2"/>
  <c r="AO347" i="2"/>
  <c r="AP347" i="2"/>
  <c r="AQ347" i="2"/>
  <c r="AR347" i="2"/>
  <c r="AS347" i="2"/>
  <c r="AT347" i="2"/>
  <c r="AJ348" i="2"/>
  <c r="AK348" i="2"/>
  <c r="AL348" i="2"/>
  <c r="AM348" i="2"/>
  <c r="AN348" i="2"/>
  <c r="AO348" i="2"/>
  <c r="AP348" i="2"/>
  <c r="AQ348" i="2"/>
  <c r="AR348" i="2"/>
  <c r="AS348" i="2"/>
  <c r="AT348" i="2"/>
  <c r="AJ349" i="2"/>
  <c r="AK349" i="2"/>
  <c r="AL349" i="2"/>
  <c r="AM349" i="2"/>
  <c r="AN349" i="2"/>
  <c r="AO349" i="2"/>
  <c r="AP349" i="2"/>
  <c r="AQ349" i="2"/>
  <c r="AR349" i="2"/>
  <c r="AS349" i="2"/>
  <c r="AT349" i="2"/>
  <c r="AJ350" i="2"/>
  <c r="AK350" i="2"/>
  <c r="AL350" i="2"/>
  <c r="AM350" i="2"/>
  <c r="AN350" i="2"/>
  <c r="AO350" i="2"/>
  <c r="AP350" i="2"/>
  <c r="AQ350" i="2"/>
  <c r="AR350" i="2"/>
  <c r="AS350" i="2"/>
  <c r="AT350" i="2"/>
  <c r="AJ351" i="2"/>
  <c r="AK351" i="2"/>
  <c r="AL351" i="2"/>
  <c r="AM351" i="2"/>
  <c r="AN351" i="2"/>
  <c r="AO351" i="2"/>
  <c r="AP351" i="2"/>
  <c r="AQ351" i="2"/>
  <c r="AR351" i="2"/>
  <c r="AS351" i="2"/>
  <c r="AT351" i="2"/>
  <c r="AJ352" i="2"/>
  <c r="AK352" i="2"/>
  <c r="AL352" i="2"/>
  <c r="AM352" i="2"/>
  <c r="AN352" i="2"/>
  <c r="AO352" i="2"/>
  <c r="AP352" i="2"/>
  <c r="AQ352" i="2"/>
  <c r="AR352" i="2"/>
  <c r="AS352" i="2"/>
  <c r="AT352" i="2"/>
  <c r="AJ353" i="2"/>
  <c r="AK353" i="2"/>
  <c r="AL353" i="2"/>
  <c r="AM353" i="2"/>
  <c r="AN353" i="2"/>
  <c r="AO353" i="2"/>
  <c r="AP353" i="2"/>
  <c r="AQ353" i="2"/>
  <c r="AR353" i="2"/>
  <c r="AS353" i="2"/>
  <c r="AT353" i="2"/>
  <c r="AJ354" i="2"/>
  <c r="AK354" i="2"/>
  <c r="AL354" i="2"/>
  <c r="AM354" i="2"/>
  <c r="AN354" i="2"/>
  <c r="AO354" i="2"/>
  <c r="AP354" i="2"/>
  <c r="AQ354" i="2"/>
  <c r="AR354" i="2"/>
  <c r="AS354" i="2"/>
  <c r="AT354" i="2"/>
  <c r="AJ355" i="2"/>
  <c r="AK355" i="2"/>
  <c r="AL355" i="2"/>
  <c r="AM355" i="2"/>
  <c r="AN355" i="2"/>
  <c r="AO355" i="2"/>
  <c r="AP355" i="2"/>
  <c r="AQ355" i="2"/>
  <c r="AR355" i="2"/>
  <c r="AS355" i="2"/>
  <c r="AT355" i="2"/>
  <c r="AJ356" i="2"/>
  <c r="AK356" i="2"/>
  <c r="AL356" i="2"/>
  <c r="AM356" i="2"/>
  <c r="AN356" i="2"/>
  <c r="AO356" i="2"/>
  <c r="AP356" i="2"/>
  <c r="AQ356" i="2"/>
  <c r="AR356" i="2"/>
  <c r="AS356" i="2"/>
  <c r="AT356" i="2"/>
  <c r="AJ357" i="2"/>
  <c r="AK357" i="2"/>
  <c r="AL357" i="2"/>
  <c r="AM357" i="2"/>
  <c r="AN357" i="2"/>
  <c r="AO357" i="2"/>
  <c r="AP357" i="2"/>
  <c r="AQ357" i="2"/>
  <c r="AR357" i="2"/>
  <c r="AS357" i="2"/>
  <c r="AT357" i="2"/>
  <c r="AJ358" i="2"/>
  <c r="AK358" i="2"/>
  <c r="AL358" i="2"/>
  <c r="AM358" i="2"/>
  <c r="AN358" i="2"/>
  <c r="AO358" i="2"/>
  <c r="AP358" i="2"/>
  <c r="AQ358" i="2"/>
  <c r="AR358" i="2"/>
  <c r="AS358" i="2"/>
  <c r="AT358" i="2"/>
  <c r="AJ359" i="2"/>
  <c r="AK359" i="2"/>
  <c r="AL359" i="2"/>
  <c r="AM359" i="2"/>
  <c r="AN359" i="2"/>
  <c r="AO359" i="2"/>
  <c r="AP359" i="2"/>
  <c r="AQ359" i="2"/>
  <c r="AR359" i="2"/>
  <c r="AS359" i="2"/>
  <c r="AT359" i="2"/>
  <c r="AJ360" i="2"/>
  <c r="AK360" i="2"/>
  <c r="AL360" i="2"/>
  <c r="AM360" i="2"/>
  <c r="AN360" i="2"/>
  <c r="AO360" i="2"/>
  <c r="AP360" i="2"/>
  <c r="AQ360" i="2"/>
  <c r="AR360" i="2"/>
  <c r="AS360" i="2"/>
  <c r="AT360" i="2"/>
  <c r="AJ361" i="2"/>
  <c r="AK361" i="2"/>
  <c r="AL361" i="2"/>
  <c r="AM361" i="2"/>
  <c r="AN361" i="2"/>
  <c r="AO361" i="2"/>
  <c r="AP361" i="2"/>
  <c r="AQ361" i="2"/>
  <c r="AR361" i="2"/>
  <c r="AS361" i="2"/>
  <c r="AT361" i="2"/>
  <c r="AJ362" i="2"/>
  <c r="AK362" i="2"/>
  <c r="AL362" i="2"/>
  <c r="AM362" i="2"/>
  <c r="AN362" i="2"/>
  <c r="AO362" i="2"/>
  <c r="AP362" i="2"/>
  <c r="AQ362" i="2"/>
  <c r="AR362" i="2"/>
  <c r="AS362" i="2"/>
  <c r="AT362" i="2"/>
  <c r="AJ363" i="2"/>
  <c r="AK363" i="2"/>
  <c r="AL363" i="2"/>
  <c r="AM363" i="2"/>
  <c r="AN363" i="2"/>
  <c r="AO363" i="2"/>
  <c r="AP363" i="2"/>
  <c r="AQ363" i="2"/>
  <c r="AR363" i="2"/>
  <c r="AS363" i="2"/>
  <c r="AT363" i="2"/>
  <c r="AJ364" i="2"/>
  <c r="AK364" i="2"/>
  <c r="AL364" i="2"/>
  <c r="AM364" i="2"/>
  <c r="AN364" i="2"/>
  <c r="AO364" i="2"/>
  <c r="AP364" i="2"/>
  <c r="AQ364" i="2"/>
  <c r="AR364" i="2"/>
  <c r="AS364" i="2"/>
  <c r="AT364" i="2"/>
  <c r="AJ365" i="2"/>
  <c r="AK365" i="2"/>
  <c r="AL365" i="2"/>
  <c r="AM365" i="2"/>
  <c r="AN365" i="2"/>
  <c r="AO365" i="2"/>
  <c r="AP365" i="2"/>
  <c r="AQ365" i="2"/>
  <c r="AR365" i="2"/>
  <c r="AS365" i="2"/>
  <c r="AT365" i="2"/>
  <c r="AJ366" i="2"/>
  <c r="AK366" i="2"/>
  <c r="AL366" i="2"/>
  <c r="AM366" i="2"/>
  <c r="AN366" i="2"/>
  <c r="AO366" i="2"/>
  <c r="AP366" i="2"/>
  <c r="AQ366" i="2"/>
  <c r="AR366" i="2"/>
  <c r="AS366" i="2"/>
  <c r="AT366" i="2"/>
  <c r="AJ367" i="2"/>
  <c r="AK367" i="2"/>
  <c r="AL367" i="2"/>
  <c r="AM367" i="2"/>
  <c r="AN367" i="2"/>
  <c r="AO367" i="2"/>
  <c r="AP367" i="2"/>
  <c r="AQ367" i="2"/>
  <c r="AR367" i="2"/>
  <c r="AS367" i="2"/>
  <c r="AT367" i="2"/>
  <c r="AJ368" i="2"/>
  <c r="AK368" i="2"/>
  <c r="AL368" i="2"/>
  <c r="AM368" i="2"/>
  <c r="AN368" i="2"/>
  <c r="AO368" i="2"/>
  <c r="AP368" i="2"/>
  <c r="AQ368" i="2"/>
  <c r="AR368" i="2"/>
  <c r="AS368" i="2"/>
  <c r="AT368" i="2"/>
  <c r="AJ369" i="2"/>
  <c r="AK369" i="2"/>
  <c r="AL369" i="2"/>
  <c r="AM369" i="2"/>
  <c r="AN369" i="2"/>
  <c r="AO369" i="2"/>
  <c r="AP369" i="2"/>
  <c r="AQ369" i="2"/>
  <c r="AR369" i="2"/>
  <c r="AS369" i="2"/>
  <c r="AT369" i="2"/>
  <c r="AJ370" i="2"/>
  <c r="AK370" i="2"/>
  <c r="AL370" i="2"/>
  <c r="AM370" i="2"/>
  <c r="AN370" i="2"/>
  <c r="AO370" i="2"/>
  <c r="AP370" i="2"/>
  <c r="AQ370" i="2"/>
  <c r="AR370" i="2"/>
  <c r="AS370" i="2"/>
  <c r="AT370" i="2"/>
  <c r="AJ371" i="2"/>
  <c r="AK371" i="2"/>
  <c r="AL371" i="2"/>
  <c r="AM371" i="2"/>
  <c r="AN371" i="2"/>
  <c r="AO371" i="2"/>
  <c r="AP371" i="2"/>
  <c r="AQ371" i="2"/>
  <c r="AR371" i="2"/>
  <c r="AS371" i="2"/>
  <c r="AT371" i="2"/>
  <c r="AJ372" i="2"/>
  <c r="AK372" i="2"/>
  <c r="AL372" i="2"/>
  <c r="AM372" i="2"/>
  <c r="AN372" i="2"/>
  <c r="AO372" i="2"/>
  <c r="AP372" i="2"/>
  <c r="AQ372" i="2"/>
  <c r="AR372" i="2"/>
  <c r="AS372" i="2"/>
  <c r="AT372" i="2"/>
  <c r="AJ373" i="2"/>
  <c r="AK373" i="2"/>
  <c r="AL373" i="2"/>
  <c r="AM373" i="2"/>
  <c r="AN373" i="2"/>
  <c r="AO373" i="2"/>
  <c r="AP373" i="2"/>
  <c r="AQ373" i="2"/>
  <c r="AR373" i="2"/>
  <c r="AS373" i="2"/>
  <c r="AT373" i="2"/>
  <c r="AJ374" i="2"/>
  <c r="AK374" i="2"/>
  <c r="AL374" i="2"/>
  <c r="AM374" i="2"/>
  <c r="AN374" i="2"/>
  <c r="AO374" i="2"/>
  <c r="AP374" i="2"/>
  <c r="AQ374" i="2"/>
  <c r="AR374" i="2"/>
  <c r="AS374" i="2"/>
  <c r="AT374" i="2"/>
  <c r="AJ375" i="2"/>
  <c r="AK375" i="2"/>
  <c r="AL375" i="2"/>
  <c r="AM375" i="2"/>
  <c r="AN375" i="2"/>
  <c r="AO375" i="2"/>
  <c r="AP375" i="2"/>
  <c r="AQ375" i="2"/>
  <c r="AR375" i="2"/>
  <c r="AS375" i="2"/>
  <c r="AT375" i="2"/>
  <c r="AJ376" i="2"/>
  <c r="AK376" i="2"/>
  <c r="AL376" i="2"/>
  <c r="AM376" i="2"/>
  <c r="AN376" i="2"/>
  <c r="AO376" i="2"/>
  <c r="AP376" i="2"/>
  <c r="AQ376" i="2"/>
  <c r="AR376" i="2"/>
  <c r="AS376" i="2"/>
  <c r="AT376" i="2"/>
  <c r="AJ377" i="2"/>
  <c r="AK377" i="2"/>
  <c r="AL377" i="2"/>
  <c r="AM377" i="2"/>
  <c r="AN377" i="2"/>
  <c r="AO377" i="2"/>
  <c r="AP377" i="2"/>
  <c r="AQ377" i="2"/>
  <c r="AR377" i="2"/>
  <c r="AS377" i="2"/>
  <c r="AT377" i="2"/>
  <c r="AJ378" i="2"/>
  <c r="AK378" i="2"/>
  <c r="AL378" i="2"/>
  <c r="AM378" i="2"/>
  <c r="AN378" i="2"/>
  <c r="AO378" i="2"/>
  <c r="AP378" i="2"/>
  <c r="AQ378" i="2"/>
  <c r="AR378" i="2"/>
  <c r="AS378" i="2"/>
  <c r="AT378" i="2"/>
  <c r="AJ379" i="2"/>
  <c r="AK379" i="2"/>
  <c r="AL379" i="2"/>
  <c r="AM379" i="2"/>
  <c r="AN379" i="2"/>
  <c r="AO379" i="2"/>
  <c r="AP379" i="2"/>
  <c r="AQ379" i="2"/>
  <c r="AR379" i="2"/>
  <c r="AS379" i="2"/>
  <c r="AT379" i="2"/>
  <c r="AJ380" i="2"/>
  <c r="AK380" i="2"/>
  <c r="AL380" i="2"/>
  <c r="AM380" i="2"/>
  <c r="AN380" i="2"/>
  <c r="AO380" i="2"/>
  <c r="AP380" i="2"/>
  <c r="AQ380" i="2"/>
  <c r="AR380" i="2"/>
  <c r="AS380" i="2"/>
  <c r="AT380" i="2"/>
  <c r="AJ381" i="2"/>
  <c r="AK381" i="2"/>
  <c r="AL381" i="2"/>
  <c r="AM381" i="2"/>
  <c r="AN381" i="2"/>
  <c r="AO381" i="2"/>
  <c r="AP381" i="2"/>
  <c r="AQ381" i="2"/>
  <c r="AR381" i="2"/>
  <c r="AS381" i="2"/>
  <c r="AT381" i="2"/>
  <c r="AJ382" i="2"/>
  <c r="AK382" i="2"/>
  <c r="AL382" i="2"/>
  <c r="AM382" i="2"/>
  <c r="AN382" i="2"/>
  <c r="AO382" i="2"/>
  <c r="AP382" i="2"/>
  <c r="AQ382" i="2"/>
  <c r="AR382" i="2"/>
  <c r="AS382" i="2"/>
  <c r="AT382" i="2"/>
  <c r="AJ383" i="2"/>
  <c r="AK383" i="2"/>
  <c r="AL383" i="2"/>
  <c r="AM383" i="2"/>
  <c r="AN383" i="2"/>
  <c r="AO383" i="2"/>
  <c r="AP383" i="2"/>
  <c r="AQ383" i="2"/>
  <c r="AR383" i="2"/>
  <c r="AS383" i="2"/>
  <c r="AT383" i="2"/>
  <c r="AJ384" i="2"/>
  <c r="AK384" i="2"/>
  <c r="AL384" i="2"/>
  <c r="AM384" i="2"/>
  <c r="AN384" i="2"/>
  <c r="AO384" i="2"/>
  <c r="AP384" i="2"/>
  <c r="AQ384" i="2"/>
  <c r="AR384" i="2"/>
  <c r="AS384" i="2"/>
  <c r="AT384" i="2"/>
  <c r="AJ385" i="2"/>
  <c r="AK385" i="2"/>
  <c r="AL385" i="2"/>
  <c r="AM385" i="2"/>
  <c r="AN385" i="2"/>
  <c r="AO385" i="2"/>
  <c r="AP385" i="2"/>
  <c r="AQ385" i="2"/>
  <c r="AR385" i="2"/>
  <c r="AS385" i="2"/>
  <c r="AT385" i="2"/>
  <c r="AJ386" i="2"/>
  <c r="AK386" i="2"/>
  <c r="AL386" i="2"/>
  <c r="AM386" i="2"/>
  <c r="AN386" i="2"/>
  <c r="AO386" i="2"/>
  <c r="AP386" i="2"/>
  <c r="AQ386" i="2"/>
  <c r="AR386" i="2"/>
  <c r="AS386" i="2"/>
  <c r="AT386" i="2"/>
  <c r="AJ387" i="2"/>
  <c r="AK387" i="2"/>
  <c r="AL387" i="2"/>
  <c r="AM387" i="2"/>
  <c r="AN387" i="2"/>
  <c r="AO387" i="2"/>
  <c r="AP387" i="2"/>
  <c r="AQ387" i="2"/>
  <c r="AR387" i="2"/>
  <c r="AS387" i="2"/>
  <c r="AT387" i="2"/>
  <c r="AJ388" i="2"/>
  <c r="AK388" i="2"/>
  <c r="AL388" i="2"/>
  <c r="AM388" i="2"/>
  <c r="AN388" i="2"/>
  <c r="AO388" i="2"/>
  <c r="AP388" i="2"/>
  <c r="AQ388" i="2"/>
  <c r="AR388" i="2"/>
  <c r="AS388" i="2"/>
  <c r="AT388" i="2"/>
  <c r="AJ389" i="2"/>
  <c r="AK389" i="2"/>
  <c r="AL389" i="2"/>
  <c r="AM389" i="2"/>
  <c r="AN389" i="2"/>
  <c r="AO389" i="2"/>
  <c r="AP389" i="2"/>
  <c r="AQ389" i="2"/>
  <c r="AR389" i="2"/>
  <c r="AS389" i="2"/>
  <c r="AT389" i="2"/>
  <c r="AJ390" i="2"/>
  <c r="AK390" i="2"/>
  <c r="AL390" i="2"/>
  <c r="AM390" i="2"/>
  <c r="AN390" i="2"/>
  <c r="AO390" i="2"/>
  <c r="AP390" i="2"/>
  <c r="AQ390" i="2"/>
  <c r="AR390" i="2"/>
  <c r="AS390" i="2"/>
  <c r="AT390" i="2"/>
  <c r="AJ391" i="2"/>
  <c r="AK391" i="2"/>
  <c r="AL391" i="2"/>
  <c r="AM391" i="2"/>
  <c r="AN391" i="2"/>
  <c r="AO391" i="2"/>
  <c r="AP391" i="2"/>
  <c r="AQ391" i="2"/>
  <c r="AR391" i="2"/>
  <c r="AS391" i="2"/>
  <c r="AT391" i="2"/>
  <c r="AJ392" i="2"/>
  <c r="AK392" i="2"/>
  <c r="AL392" i="2"/>
  <c r="AM392" i="2"/>
  <c r="AN392" i="2"/>
  <c r="AO392" i="2"/>
  <c r="AP392" i="2"/>
  <c r="AQ392" i="2"/>
  <c r="AR392" i="2"/>
  <c r="AS392" i="2"/>
  <c r="AT392" i="2"/>
  <c r="AJ393" i="2"/>
  <c r="AK393" i="2"/>
  <c r="AL393" i="2"/>
  <c r="AM393" i="2"/>
  <c r="AN393" i="2"/>
  <c r="AO393" i="2"/>
  <c r="AP393" i="2"/>
  <c r="AQ393" i="2"/>
  <c r="AR393" i="2"/>
  <c r="AS393" i="2"/>
  <c r="AT393" i="2"/>
  <c r="AJ394" i="2"/>
  <c r="AK394" i="2"/>
  <c r="AL394" i="2"/>
  <c r="AM394" i="2"/>
  <c r="AN394" i="2"/>
  <c r="AO394" i="2"/>
  <c r="AP394" i="2"/>
  <c r="AQ394" i="2"/>
  <c r="AR394" i="2"/>
  <c r="AS394" i="2"/>
  <c r="AT394" i="2"/>
  <c r="AJ395" i="2"/>
  <c r="AK395" i="2"/>
  <c r="AL395" i="2"/>
  <c r="AM395" i="2"/>
  <c r="AN395" i="2"/>
  <c r="AO395" i="2"/>
  <c r="AP395" i="2"/>
  <c r="AQ395" i="2"/>
  <c r="AR395" i="2"/>
  <c r="AS395" i="2"/>
  <c r="AT395" i="2"/>
  <c r="AJ396" i="2"/>
  <c r="AK396" i="2"/>
  <c r="AL396" i="2"/>
  <c r="AM396" i="2"/>
  <c r="AN396" i="2"/>
  <c r="AO396" i="2"/>
  <c r="AP396" i="2"/>
  <c r="AQ396" i="2"/>
  <c r="AR396" i="2"/>
  <c r="AS396" i="2"/>
  <c r="AT396" i="2"/>
  <c r="AJ397" i="2"/>
  <c r="AK397" i="2"/>
  <c r="AL397" i="2"/>
  <c r="AM397" i="2"/>
  <c r="AN397" i="2"/>
  <c r="AO397" i="2"/>
  <c r="AP397" i="2"/>
  <c r="AQ397" i="2"/>
  <c r="AR397" i="2"/>
  <c r="AS397" i="2"/>
  <c r="AT397" i="2"/>
  <c r="AJ398" i="2"/>
  <c r="AK398" i="2"/>
  <c r="AL398" i="2"/>
  <c r="AM398" i="2"/>
  <c r="AN398" i="2"/>
  <c r="AO398" i="2"/>
  <c r="AP398" i="2"/>
  <c r="AQ398" i="2"/>
  <c r="AR398" i="2"/>
  <c r="AS398" i="2"/>
  <c r="AT398" i="2"/>
  <c r="AJ399" i="2"/>
  <c r="AK399" i="2"/>
  <c r="AL399" i="2"/>
  <c r="AM399" i="2"/>
  <c r="AN399" i="2"/>
  <c r="AO399" i="2"/>
  <c r="AP399" i="2"/>
  <c r="AQ399" i="2"/>
  <c r="AR399" i="2"/>
  <c r="AS399" i="2"/>
  <c r="AT399" i="2"/>
  <c r="AJ400" i="2"/>
  <c r="AK400" i="2"/>
  <c r="AL400" i="2"/>
  <c r="AM400" i="2"/>
  <c r="AN400" i="2"/>
  <c r="AO400" i="2"/>
  <c r="AP400" i="2"/>
  <c r="AQ400" i="2"/>
  <c r="AR400" i="2"/>
  <c r="AS400" i="2"/>
  <c r="AT400" i="2"/>
  <c r="AJ401" i="2"/>
  <c r="AK401" i="2"/>
  <c r="AL401" i="2"/>
  <c r="AM401" i="2"/>
  <c r="AN401" i="2"/>
  <c r="AO401" i="2"/>
  <c r="AP401" i="2"/>
  <c r="AQ401" i="2"/>
  <c r="AR401" i="2"/>
  <c r="AS401" i="2"/>
  <c r="AT401" i="2"/>
  <c r="AJ402" i="2"/>
  <c r="AK402" i="2"/>
  <c r="AL402" i="2"/>
  <c r="AM402" i="2"/>
  <c r="AN402" i="2"/>
  <c r="AO402" i="2"/>
  <c r="AP402" i="2"/>
  <c r="AQ402" i="2"/>
  <c r="AR402" i="2"/>
  <c r="AS402" i="2"/>
  <c r="AT402" i="2"/>
  <c r="AJ403" i="2"/>
  <c r="AK403" i="2"/>
  <c r="AL403" i="2"/>
  <c r="AM403" i="2"/>
  <c r="AN403" i="2"/>
  <c r="AO403" i="2"/>
  <c r="AP403" i="2"/>
  <c r="AQ403" i="2"/>
  <c r="AR403" i="2"/>
  <c r="AS403" i="2"/>
  <c r="AT403" i="2"/>
  <c r="AJ404" i="2"/>
  <c r="AK404" i="2"/>
  <c r="AL404" i="2"/>
  <c r="AM404" i="2"/>
  <c r="AN404" i="2"/>
  <c r="AO404" i="2"/>
  <c r="AP404" i="2"/>
  <c r="AQ404" i="2"/>
  <c r="AR404" i="2"/>
  <c r="AS404" i="2"/>
  <c r="AT404" i="2"/>
  <c r="AJ405" i="2"/>
  <c r="AK405" i="2"/>
  <c r="AL405" i="2"/>
  <c r="AM405" i="2"/>
  <c r="AN405" i="2"/>
  <c r="AO405" i="2"/>
  <c r="AP405" i="2"/>
  <c r="AQ405" i="2"/>
  <c r="AR405" i="2"/>
  <c r="AS405" i="2"/>
  <c r="AT405" i="2"/>
  <c r="AJ406" i="2"/>
  <c r="AK406" i="2"/>
  <c r="AL406" i="2"/>
  <c r="AM406" i="2"/>
  <c r="AN406" i="2"/>
  <c r="AO406" i="2"/>
  <c r="AP406" i="2"/>
  <c r="AQ406" i="2"/>
  <c r="AR406" i="2"/>
  <c r="AS406" i="2"/>
  <c r="AT406" i="2"/>
  <c r="AJ407" i="2"/>
  <c r="AK407" i="2"/>
  <c r="AL407" i="2"/>
  <c r="AM407" i="2"/>
  <c r="AN407" i="2"/>
  <c r="AO407" i="2"/>
  <c r="AP407" i="2"/>
  <c r="AQ407" i="2"/>
  <c r="AR407" i="2"/>
  <c r="AS407" i="2"/>
  <c r="AT407" i="2"/>
  <c r="AJ408" i="2"/>
  <c r="AK408" i="2"/>
  <c r="AL408" i="2"/>
  <c r="AM408" i="2"/>
  <c r="AN408" i="2"/>
  <c r="AO408" i="2"/>
  <c r="AP408" i="2"/>
  <c r="AQ408" i="2"/>
  <c r="AR408" i="2"/>
  <c r="AS408" i="2"/>
  <c r="AT408" i="2"/>
  <c r="AJ409" i="2"/>
  <c r="AK409" i="2"/>
  <c r="AL409" i="2"/>
  <c r="AM409" i="2"/>
  <c r="AN409" i="2"/>
  <c r="AO409" i="2"/>
  <c r="AP409" i="2"/>
  <c r="AQ409" i="2"/>
  <c r="AR409" i="2"/>
  <c r="AS409" i="2"/>
  <c r="AT409" i="2"/>
  <c r="AJ410" i="2"/>
  <c r="AK410" i="2"/>
  <c r="AL410" i="2"/>
  <c r="AM410" i="2"/>
  <c r="AN410" i="2"/>
  <c r="AO410" i="2"/>
  <c r="AP410" i="2"/>
  <c r="AQ410" i="2"/>
  <c r="AR410" i="2"/>
  <c r="AS410" i="2"/>
  <c r="AT410" i="2"/>
  <c r="AJ411" i="2"/>
  <c r="AK411" i="2"/>
  <c r="AL411" i="2"/>
  <c r="AM411" i="2"/>
  <c r="AN411" i="2"/>
  <c r="AO411" i="2"/>
  <c r="AP411" i="2"/>
  <c r="AQ411" i="2"/>
  <c r="AR411" i="2"/>
  <c r="AS411" i="2"/>
  <c r="AT411" i="2"/>
  <c r="AJ412" i="2"/>
  <c r="AK412" i="2"/>
  <c r="AL412" i="2"/>
  <c r="AM412" i="2"/>
  <c r="AN412" i="2"/>
  <c r="AO412" i="2"/>
  <c r="AP412" i="2"/>
  <c r="AQ412" i="2"/>
  <c r="AR412" i="2"/>
  <c r="AS412" i="2"/>
  <c r="AT412" i="2"/>
  <c r="AJ413" i="2"/>
  <c r="AK413" i="2"/>
  <c r="AL413" i="2"/>
  <c r="AM413" i="2"/>
  <c r="AN413" i="2"/>
  <c r="AO413" i="2"/>
  <c r="AP413" i="2"/>
  <c r="AQ413" i="2"/>
  <c r="AR413" i="2"/>
  <c r="AS413" i="2"/>
  <c r="AT413" i="2"/>
  <c r="AJ414" i="2"/>
  <c r="AK414" i="2"/>
  <c r="AL414" i="2"/>
  <c r="AM414" i="2"/>
  <c r="AN414" i="2"/>
  <c r="AO414" i="2"/>
  <c r="AP414" i="2"/>
  <c r="AQ414" i="2"/>
  <c r="AR414" i="2"/>
  <c r="AS414" i="2"/>
  <c r="AT414" i="2"/>
  <c r="AJ415" i="2"/>
  <c r="AK415" i="2"/>
  <c r="AL415" i="2"/>
  <c r="AM415" i="2"/>
  <c r="AN415" i="2"/>
  <c r="AO415" i="2"/>
  <c r="AP415" i="2"/>
  <c r="AQ415" i="2"/>
  <c r="AR415" i="2"/>
  <c r="AS415" i="2"/>
  <c r="AT415" i="2"/>
  <c r="AJ416" i="2"/>
  <c r="AK416" i="2"/>
  <c r="AL416" i="2"/>
  <c r="AM416" i="2"/>
  <c r="AN416" i="2"/>
  <c r="AO416" i="2"/>
  <c r="AP416" i="2"/>
  <c r="AQ416" i="2"/>
  <c r="AR416" i="2"/>
  <c r="AS416" i="2"/>
  <c r="AT416" i="2"/>
  <c r="AJ417" i="2"/>
  <c r="AK417" i="2"/>
  <c r="AL417" i="2"/>
  <c r="AM417" i="2"/>
  <c r="AN417" i="2"/>
  <c r="AO417" i="2"/>
  <c r="AP417" i="2"/>
  <c r="AQ417" i="2"/>
  <c r="AR417" i="2"/>
  <c r="AS417" i="2"/>
  <c r="AT417" i="2"/>
  <c r="AJ418" i="2"/>
  <c r="AK418" i="2"/>
  <c r="AL418" i="2"/>
  <c r="AM418" i="2"/>
  <c r="AN418" i="2"/>
  <c r="AO418" i="2"/>
  <c r="AP418" i="2"/>
  <c r="AQ418" i="2"/>
  <c r="AR418" i="2"/>
  <c r="AS418" i="2"/>
  <c r="AT418" i="2"/>
  <c r="AJ419" i="2"/>
  <c r="AK419" i="2"/>
  <c r="AL419" i="2"/>
  <c r="AM419" i="2"/>
  <c r="AN419" i="2"/>
  <c r="AO419" i="2"/>
  <c r="AP419" i="2"/>
  <c r="AQ419" i="2"/>
  <c r="AR419" i="2"/>
  <c r="AS419" i="2"/>
  <c r="AT419" i="2"/>
  <c r="AJ420" i="2"/>
  <c r="AK420" i="2"/>
  <c r="AL420" i="2"/>
  <c r="AM420" i="2"/>
  <c r="AN420" i="2"/>
  <c r="AO420" i="2"/>
  <c r="AP420" i="2"/>
  <c r="AQ420" i="2"/>
  <c r="AR420" i="2"/>
  <c r="AS420" i="2"/>
  <c r="AT420" i="2"/>
  <c r="AJ421" i="2"/>
  <c r="AK421" i="2"/>
  <c r="AL421" i="2"/>
  <c r="AM421" i="2"/>
  <c r="AN421" i="2"/>
  <c r="AO421" i="2"/>
  <c r="AP421" i="2"/>
  <c r="AQ421" i="2"/>
  <c r="AR421" i="2"/>
  <c r="AS421" i="2"/>
  <c r="AT421" i="2"/>
  <c r="AJ422" i="2"/>
  <c r="AK422" i="2"/>
  <c r="AL422" i="2"/>
  <c r="AM422" i="2"/>
  <c r="AN422" i="2"/>
  <c r="AO422" i="2"/>
  <c r="AP422" i="2"/>
  <c r="AQ422" i="2"/>
  <c r="AR422" i="2"/>
  <c r="AS422" i="2"/>
  <c r="AT422" i="2"/>
  <c r="AJ423" i="2"/>
  <c r="AK423" i="2"/>
  <c r="AL423" i="2"/>
  <c r="AM423" i="2"/>
  <c r="AN423" i="2"/>
  <c r="AO423" i="2"/>
  <c r="AP423" i="2"/>
  <c r="AQ423" i="2"/>
  <c r="AR423" i="2"/>
  <c r="AS423" i="2"/>
  <c r="AT423" i="2"/>
  <c r="AJ424" i="2"/>
  <c r="AK424" i="2"/>
  <c r="AL424" i="2"/>
  <c r="AM424" i="2"/>
  <c r="AN424" i="2"/>
  <c r="AO424" i="2"/>
  <c r="AP424" i="2"/>
  <c r="AQ424" i="2"/>
  <c r="AR424" i="2"/>
  <c r="AS424" i="2"/>
  <c r="AT424" i="2"/>
  <c r="AJ425" i="2"/>
  <c r="AK425" i="2"/>
  <c r="AL425" i="2"/>
  <c r="AM425" i="2"/>
  <c r="AN425" i="2"/>
  <c r="AO425" i="2"/>
  <c r="AP425" i="2"/>
  <c r="AQ425" i="2"/>
  <c r="AR425" i="2"/>
  <c r="AS425" i="2"/>
  <c r="AT425" i="2"/>
  <c r="AJ426" i="2"/>
  <c r="AK426" i="2"/>
  <c r="AL426" i="2"/>
  <c r="AM426" i="2"/>
  <c r="AN426" i="2"/>
  <c r="AO426" i="2"/>
  <c r="AP426" i="2"/>
  <c r="AQ426" i="2"/>
  <c r="AR426" i="2"/>
  <c r="AS426" i="2"/>
  <c r="AT426" i="2"/>
  <c r="AJ427" i="2"/>
  <c r="AK427" i="2"/>
  <c r="AL427" i="2"/>
  <c r="AM427" i="2"/>
  <c r="AN427" i="2"/>
  <c r="AO427" i="2"/>
  <c r="AP427" i="2"/>
  <c r="AQ427" i="2"/>
  <c r="AR427" i="2"/>
  <c r="AS427" i="2"/>
  <c r="AT427" i="2"/>
  <c r="AJ428" i="2"/>
  <c r="AK428" i="2"/>
  <c r="AL428" i="2"/>
  <c r="AM428" i="2"/>
  <c r="AN428" i="2"/>
  <c r="AO428" i="2"/>
  <c r="AP428" i="2"/>
  <c r="AQ428" i="2"/>
  <c r="AR428" i="2"/>
  <c r="AS428" i="2"/>
  <c r="AT428" i="2"/>
  <c r="AJ429" i="2"/>
  <c r="AK429" i="2"/>
  <c r="AL429" i="2"/>
  <c r="AM429" i="2"/>
  <c r="AN429" i="2"/>
  <c r="AO429" i="2"/>
  <c r="AP429" i="2"/>
  <c r="AQ429" i="2"/>
  <c r="AR429" i="2"/>
  <c r="AS429" i="2"/>
  <c r="AT429" i="2"/>
  <c r="AJ430" i="2"/>
  <c r="AK430" i="2"/>
  <c r="AL430" i="2"/>
  <c r="AM430" i="2"/>
  <c r="AN430" i="2"/>
  <c r="AO430" i="2"/>
  <c r="AP430" i="2"/>
  <c r="AQ430" i="2"/>
  <c r="AR430" i="2"/>
  <c r="AS430" i="2"/>
  <c r="AT430" i="2"/>
  <c r="AJ431" i="2"/>
  <c r="AK431" i="2"/>
  <c r="AL431" i="2"/>
  <c r="AM431" i="2"/>
  <c r="AN431" i="2"/>
  <c r="AO431" i="2"/>
  <c r="AP431" i="2"/>
  <c r="AQ431" i="2"/>
  <c r="AR431" i="2"/>
  <c r="AS431" i="2"/>
  <c r="AT431" i="2"/>
  <c r="AJ432" i="2"/>
  <c r="AK432" i="2"/>
  <c r="AL432" i="2"/>
  <c r="AM432" i="2"/>
  <c r="AN432" i="2"/>
  <c r="AO432" i="2"/>
  <c r="AP432" i="2"/>
  <c r="AQ432" i="2"/>
  <c r="AR432" i="2"/>
  <c r="AS432" i="2"/>
  <c r="AT432" i="2"/>
  <c r="AJ433" i="2"/>
  <c r="AK433" i="2"/>
  <c r="AL433" i="2"/>
  <c r="AM433" i="2"/>
  <c r="AN433" i="2"/>
  <c r="AO433" i="2"/>
  <c r="AP433" i="2"/>
  <c r="AQ433" i="2"/>
  <c r="AR433" i="2"/>
  <c r="AS433" i="2"/>
  <c r="AT433" i="2"/>
  <c r="AJ434" i="2"/>
  <c r="AK434" i="2"/>
  <c r="AL434" i="2"/>
  <c r="AM434" i="2"/>
  <c r="AN434" i="2"/>
  <c r="AO434" i="2"/>
  <c r="AP434" i="2"/>
  <c r="AQ434" i="2"/>
  <c r="AR434" i="2"/>
  <c r="AS434" i="2"/>
  <c r="AT434" i="2"/>
  <c r="AJ435" i="2"/>
  <c r="AK435" i="2"/>
  <c r="AL435" i="2"/>
  <c r="AM435" i="2"/>
  <c r="AN435" i="2"/>
  <c r="AO435" i="2"/>
  <c r="AP435" i="2"/>
  <c r="AQ435" i="2"/>
  <c r="AR435" i="2"/>
  <c r="AS435" i="2"/>
  <c r="AT435" i="2"/>
  <c r="AJ436" i="2"/>
  <c r="AK436" i="2"/>
  <c r="AL436" i="2"/>
  <c r="AM436" i="2"/>
  <c r="AN436" i="2"/>
  <c r="AO436" i="2"/>
  <c r="AP436" i="2"/>
  <c r="AQ436" i="2"/>
  <c r="AR436" i="2"/>
  <c r="AS436" i="2"/>
  <c r="AT436" i="2"/>
  <c r="AJ437" i="2"/>
  <c r="AK437" i="2"/>
  <c r="AL437" i="2"/>
  <c r="AM437" i="2"/>
  <c r="AN437" i="2"/>
  <c r="AO437" i="2"/>
  <c r="AP437" i="2"/>
  <c r="AQ437" i="2"/>
  <c r="AR437" i="2"/>
  <c r="AS437" i="2"/>
  <c r="AT437" i="2"/>
  <c r="AJ438" i="2"/>
  <c r="AK438" i="2"/>
  <c r="AL438" i="2"/>
  <c r="AM438" i="2"/>
  <c r="AN438" i="2"/>
  <c r="AO438" i="2"/>
  <c r="AP438" i="2"/>
  <c r="AQ438" i="2"/>
  <c r="AR438" i="2"/>
  <c r="AS438" i="2"/>
  <c r="AT438" i="2"/>
  <c r="AJ439" i="2"/>
  <c r="AK439" i="2"/>
  <c r="AL439" i="2"/>
  <c r="AM439" i="2"/>
  <c r="AN439" i="2"/>
  <c r="AO439" i="2"/>
  <c r="AP439" i="2"/>
  <c r="AQ439" i="2"/>
  <c r="AR439" i="2"/>
  <c r="AS439" i="2"/>
  <c r="AT439" i="2"/>
  <c r="AJ440" i="2"/>
  <c r="AK440" i="2"/>
  <c r="AL440" i="2"/>
  <c r="AM440" i="2"/>
  <c r="AN440" i="2"/>
  <c r="AO440" i="2"/>
  <c r="AP440" i="2"/>
  <c r="AQ440" i="2"/>
  <c r="AR440" i="2"/>
  <c r="AS440" i="2"/>
  <c r="AT440" i="2"/>
  <c r="AJ441" i="2"/>
  <c r="AK441" i="2"/>
  <c r="AL441" i="2"/>
  <c r="AM441" i="2"/>
  <c r="AN441" i="2"/>
  <c r="AO441" i="2"/>
  <c r="AP441" i="2"/>
  <c r="AQ441" i="2"/>
  <c r="AR441" i="2"/>
  <c r="AS441" i="2"/>
  <c r="AT441" i="2"/>
  <c r="AJ442" i="2"/>
  <c r="AK442" i="2"/>
  <c r="AL442" i="2"/>
  <c r="AM442" i="2"/>
  <c r="AN442" i="2"/>
  <c r="AO442" i="2"/>
  <c r="AP442" i="2"/>
  <c r="AQ442" i="2"/>
  <c r="AR442" i="2"/>
  <c r="AS442" i="2"/>
  <c r="AT442" i="2"/>
  <c r="AJ443" i="2"/>
  <c r="AK443" i="2"/>
  <c r="AL443" i="2"/>
  <c r="AM443" i="2"/>
  <c r="AN443" i="2"/>
  <c r="AO443" i="2"/>
  <c r="AP443" i="2"/>
  <c r="AQ443" i="2"/>
  <c r="AR443" i="2"/>
  <c r="AS443" i="2"/>
  <c r="AT443" i="2"/>
  <c r="AJ444" i="2"/>
  <c r="AK444" i="2"/>
  <c r="AL444" i="2"/>
  <c r="AM444" i="2"/>
  <c r="AN444" i="2"/>
  <c r="AO444" i="2"/>
  <c r="AP444" i="2"/>
  <c r="AQ444" i="2"/>
  <c r="AR444" i="2"/>
  <c r="AS444" i="2"/>
  <c r="AT444" i="2"/>
  <c r="AJ445" i="2"/>
  <c r="AK445" i="2"/>
  <c r="AL445" i="2"/>
  <c r="AM445" i="2"/>
  <c r="AN445" i="2"/>
  <c r="AO445" i="2"/>
  <c r="AP445" i="2"/>
  <c r="AQ445" i="2"/>
  <c r="AR445" i="2"/>
  <c r="AS445" i="2"/>
  <c r="AT445" i="2"/>
  <c r="AJ446" i="2"/>
  <c r="AK446" i="2"/>
  <c r="AL446" i="2"/>
  <c r="AM446" i="2"/>
  <c r="AN446" i="2"/>
  <c r="AO446" i="2"/>
  <c r="AP446" i="2"/>
  <c r="AQ446" i="2"/>
  <c r="AR446" i="2"/>
  <c r="AS446" i="2"/>
  <c r="AT446" i="2"/>
  <c r="AJ447" i="2"/>
  <c r="AK447" i="2"/>
  <c r="AL447" i="2"/>
  <c r="AM447" i="2"/>
  <c r="AN447" i="2"/>
  <c r="AO447" i="2"/>
  <c r="AP447" i="2"/>
  <c r="AQ447" i="2"/>
  <c r="AR447" i="2"/>
  <c r="AS447" i="2"/>
  <c r="AT447" i="2"/>
  <c r="AJ448" i="2"/>
  <c r="AK448" i="2"/>
  <c r="AL448" i="2"/>
  <c r="AM448" i="2"/>
  <c r="AN448" i="2"/>
  <c r="AO448" i="2"/>
  <c r="AP448" i="2"/>
  <c r="AQ448" i="2"/>
  <c r="AR448" i="2"/>
  <c r="AS448" i="2"/>
  <c r="AT448" i="2"/>
  <c r="AJ449" i="2"/>
  <c r="AK449" i="2"/>
  <c r="AL449" i="2"/>
  <c r="AM449" i="2"/>
  <c r="AN449" i="2"/>
  <c r="AO449" i="2"/>
  <c r="AP449" i="2"/>
  <c r="AQ449" i="2"/>
  <c r="AR449" i="2"/>
  <c r="AS449" i="2"/>
  <c r="AT449" i="2"/>
  <c r="AJ450" i="2"/>
  <c r="AK450" i="2"/>
  <c r="AL450" i="2"/>
  <c r="AM450" i="2"/>
  <c r="AN450" i="2"/>
  <c r="AO450" i="2"/>
  <c r="AP450" i="2"/>
  <c r="AQ450" i="2"/>
  <c r="AR450" i="2"/>
  <c r="AS450" i="2"/>
  <c r="AT450" i="2"/>
  <c r="AJ451" i="2"/>
  <c r="AK451" i="2"/>
  <c r="AL451" i="2"/>
  <c r="AM451" i="2"/>
  <c r="AN451" i="2"/>
  <c r="AO451" i="2"/>
  <c r="AP451" i="2"/>
  <c r="AQ451" i="2"/>
  <c r="AR451" i="2"/>
  <c r="AS451" i="2"/>
  <c r="AT451" i="2"/>
  <c r="AJ452" i="2"/>
  <c r="AK452" i="2"/>
  <c r="AL452" i="2"/>
  <c r="AM452" i="2"/>
  <c r="AN452" i="2"/>
  <c r="AO452" i="2"/>
  <c r="AP452" i="2"/>
  <c r="AQ452" i="2"/>
  <c r="AR452" i="2"/>
  <c r="AS452" i="2"/>
  <c r="AT452" i="2"/>
  <c r="AJ453" i="2"/>
  <c r="AK453" i="2"/>
  <c r="AL453" i="2"/>
  <c r="AM453" i="2"/>
  <c r="AN453" i="2"/>
  <c r="AO453" i="2"/>
  <c r="AP453" i="2"/>
  <c r="AQ453" i="2"/>
  <c r="AR453" i="2"/>
  <c r="AS453" i="2"/>
  <c r="AT453" i="2"/>
  <c r="AJ454" i="2"/>
  <c r="AK454" i="2"/>
  <c r="AL454" i="2"/>
  <c r="AM454" i="2"/>
  <c r="AN454" i="2"/>
  <c r="AO454" i="2"/>
  <c r="AP454" i="2"/>
  <c r="AQ454" i="2"/>
  <c r="AR454" i="2"/>
  <c r="AS454" i="2"/>
  <c r="AT454" i="2"/>
  <c r="AJ455" i="2"/>
  <c r="AK455" i="2"/>
  <c r="AL455" i="2"/>
  <c r="AM455" i="2"/>
  <c r="AN455" i="2"/>
  <c r="AO455" i="2"/>
  <c r="AP455" i="2"/>
  <c r="AQ455" i="2"/>
  <c r="AR455" i="2"/>
  <c r="AS455" i="2"/>
  <c r="AT455" i="2"/>
  <c r="AJ456" i="2"/>
  <c r="AK456" i="2"/>
  <c r="AL456" i="2"/>
  <c r="AM456" i="2"/>
  <c r="AN456" i="2"/>
  <c r="AO456" i="2"/>
  <c r="AP456" i="2"/>
  <c r="AQ456" i="2"/>
  <c r="AR456" i="2"/>
  <c r="AS456" i="2"/>
  <c r="AT456" i="2"/>
  <c r="AJ457" i="2"/>
  <c r="AK457" i="2"/>
  <c r="AL457" i="2"/>
  <c r="AM457" i="2"/>
  <c r="AN457" i="2"/>
  <c r="AO457" i="2"/>
  <c r="AP457" i="2"/>
  <c r="AQ457" i="2"/>
  <c r="AR457" i="2"/>
  <c r="AS457" i="2"/>
  <c r="AT457" i="2"/>
  <c r="AJ458" i="2"/>
  <c r="AK458" i="2"/>
  <c r="AL458" i="2"/>
  <c r="AM458" i="2"/>
  <c r="AN458" i="2"/>
  <c r="AO458" i="2"/>
  <c r="AP458" i="2"/>
  <c r="AQ458" i="2"/>
  <c r="AR458" i="2"/>
  <c r="AS458" i="2"/>
  <c r="AT458" i="2"/>
  <c r="AJ459" i="2"/>
  <c r="AK459" i="2"/>
  <c r="AL459" i="2"/>
  <c r="AM459" i="2"/>
  <c r="AN459" i="2"/>
  <c r="AO459" i="2"/>
  <c r="AP459" i="2"/>
  <c r="AQ459" i="2"/>
  <c r="AR459" i="2"/>
  <c r="AS459" i="2"/>
  <c r="AT459" i="2"/>
  <c r="AJ460" i="2"/>
  <c r="AK460" i="2"/>
  <c r="AL460" i="2"/>
  <c r="AM460" i="2"/>
  <c r="AN460" i="2"/>
  <c r="AO460" i="2"/>
  <c r="AP460" i="2"/>
  <c r="AQ460" i="2"/>
  <c r="AR460" i="2"/>
  <c r="AS460" i="2"/>
  <c r="AT460" i="2"/>
  <c r="AJ461" i="2"/>
  <c r="AK461" i="2"/>
  <c r="AL461" i="2"/>
  <c r="AM461" i="2"/>
  <c r="AN461" i="2"/>
  <c r="AO461" i="2"/>
  <c r="AP461" i="2"/>
  <c r="AQ461" i="2"/>
  <c r="AR461" i="2"/>
  <c r="AS461" i="2"/>
  <c r="AT461" i="2"/>
  <c r="AJ462" i="2"/>
  <c r="AK462" i="2"/>
  <c r="AL462" i="2"/>
  <c r="AM462" i="2"/>
  <c r="AN462" i="2"/>
  <c r="AO462" i="2"/>
  <c r="AP462" i="2"/>
  <c r="AQ462" i="2"/>
  <c r="AR462" i="2"/>
  <c r="AS462" i="2"/>
  <c r="AT462" i="2"/>
  <c r="AJ463" i="2"/>
  <c r="AK463" i="2"/>
  <c r="AL463" i="2"/>
  <c r="AM463" i="2"/>
  <c r="AN463" i="2"/>
  <c r="AO463" i="2"/>
  <c r="AP463" i="2"/>
  <c r="AQ463" i="2"/>
  <c r="AR463" i="2"/>
  <c r="AS463" i="2"/>
  <c r="AT463" i="2"/>
  <c r="AJ464" i="2"/>
  <c r="AK464" i="2"/>
  <c r="AL464" i="2"/>
  <c r="AM464" i="2"/>
  <c r="AN464" i="2"/>
  <c r="AO464" i="2"/>
  <c r="AP464" i="2"/>
  <c r="AQ464" i="2"/>
  <c r="AR464" i="2"/>
  <c r="AS464" i="2"/>
  <c r="AT464" i="2"/>
  <c r="AJ465" i="2"/>
  <c r="AK465" i="2"/>
  <c r="AL465" i="2"/>
  <c r="AM465" i="2"/>
  <c r="AN465" i="2"/>
  <c r="AO465" i="2"/>
  <c r="AP465" i="2"/>
  <c r="AQ465" i="2"/>
  <c r="AR465" i="2"/>
  <c r="AS465" i="2"/>
  <c r="AT465" i="2"/>
  <c r="AJ466" i="2"/>
  <c r="AK466" i="2"/>
  <c r="AL466" i="2"/>
  <c r="AM466" i="2"/>
  <c r="AN466" i="2"/>
  <c r="AO466" i="2"/>
  <c r="AP466" i="2"/>
  <c r="AQ466" i="2"/>
  <c r="AR466" i="2"/>
  <c r="AS466" i="2"/>
  <c r="AT466" i="2"/>
  <c r="AJ467" i="2"/>
  <c r="AK467" i="2"/>
  <c r="AL467" i="2"/>
  <c r="AM467" i="2"/>
  <c r="AN467" i="2"/>
  <c r="AO467" i="2"/>
  <c r="AP467" i="2"/>
  <c r="AQ467" i="2"/>
  <c r="AR467" i="2"/>
  <c r="AS467" i="2"/>
  <c r="AT467" i="2"/>
  <c r="AJ468" i="2"/>
  <c r="AK468" i="2"/>
  <c r="AL468" i="2"/>
  <c r="AM468" i="2"/>
  <c r="AN468" i="2"/>
  <c r="AO468" i="2"/>
  <c r="AP468" i="2"/>
  <c r="AQ468" i="2"/>
  <c r="AR468" i="2"/>
  <c r="AS468" i="2"/>
  <c r="AT468" i="2"/>
  <c r="AJ469" i="2"/>
  <c r="AK469" i="2"/>
  <c r="AL469" i="2"/>
  <c r="AM469" i="2"/>
  <c r="AN469" i="2"/>
  <c r="AO469" i="2"/>
  <c r="AP469" i="2"/>
  <c r="AQ469" i="2"/>
  <c r="AR469" i="2"/>
  <c r="AS469" i="2"/>
  <c r="AT469" i="2"/>
  <c r="AJ470" i="2"/>
  <c r="AK470" i="2"/>
  <c r="AL470" i="2"/>
  <c r="AM470" i="2"/>
  <c r="AN470" i="2"/>
  <c r="AO470" i="2"/>
  <c r="AP470" i="2"/>
  <c r="AQ470" i="2"/>
  <c r="AR470" i="2"/>
  <c r="AS470" i="2"/>
  <c r="AT470" i="2"/>
  <c r="AJ471" i="2"/>
  <c r="AK471" i="2"/>
  <c r="AL471" i="2"/>
  <c r="AM471" i="2"/>
  <c r="AN471" i="2"/>
  <c r="AO471" i="2"/>
  <c r="AP471" i="2"/>
  <c r="AQ471" i="2"/>
  <c r="AR471" i="2"/>
  <c r="AS471" i="2"/>
  <c r="AT471" i="2"/>
  <c r="AJ472" i="2"/>
  <c r="AK472" i="2"/>
  <c r="AL472" i="2"/>
  <c r="AM472" i="2"/>
  <c r="AN472" i="2"/>
  <c r="AO472" i="2"/>
  <c r="AP472" i="2"/>
  <c r="AQ472" i="2"/>
  <c r="AR472" i="2"/>
  <c r="AS472" i="2"/>
  <c r="AT472" i="2"/>
  <c r="AJ473" i="2"/>
  <c r="AK473" i="2"/>
  <c r="AL473" i="2"/>
  <c r="AM473" i="2"/>
  <c r="AN473" i="2"/>
  <c r="AO473" i="2"/>
  <c r="AP473" i="2"/>
  <c r="AQ473" i="2"/>
  <c r="AR473" i="2"/>
  <c r="AS473" i="2"/>
  <c r="AT473" i="2"/>
  <c r="AJ474" i="2"/>
  <c r="AK474" i="2"/>
  <c r="AL474" i="2"/>
  <c r="AM474" i="2"/>
  <c r="AN474" i="2"/>
  <c r="AO474" i="2"/>
  <c r="AP474" i="2"/>
  <c r="AQ474" i="2"/>
  <c r="AR474" i="2"/>
  <c r="AS474" i="2"/>
  <c r="AT474" i="2"/>
  <c r="AJ475" i="2"/>
  <c r="AK475" i="2"/>
  <c r="AL475" i="2"/>
  <c r="AM475" i="2"/>
  <c r="AN475" i="2"/>
  <c r="AO475" i="2"/>
  <c r="AP475" i="2"/>
  <c r="AQ475" i="2"/>
  <c r="AR475" i="2"/>
  <c r="AS475" i="2"/>
  <c r="AT475" i="2"/>
  <c r="AJ476" i="2"/>
  <c r="AK476" i="2"/>
  <c r="AL476" i="2"/>
  <c r="AM476" i="2"/>
  <c r="AN476" i="2"/>
  <c r="AO476" i="2"/>
  <c r="AP476" i="2"/>
  <c r="AQ476" i="2"/>
  <c r="AR476" i="2"/>
  <c r="AS476" i="2"/>
  <c r="AT476" i="2"/>
  <c r="AJ477" i="2"/>
  <c r="AK477" i="2"/>
  <c r="AL477" i="2"/>
  <c r="AM477" i="2"/>
  <c r="AN477" i="2"/>
  <c r="AO477" i="2"/>
  <c r="AP477" i="2"/>
  <c r="AQ477" i="2"/>
  <c r="AR477" i="2"/>
  <c r="AS477" i="2"/>
  <c r="AT477" i="2"/>
  <c r="AJ478" i="2"/>
  <c r="AK478" i="2"/>
  <c r="AL478" i="2"/>
  <c r="AM478" i="2"/>
  <c r="AN478" i="2"/>
  <c r="AO478" i="2"/>
  <c r="AP478" i="2"/>
  <c r="AQ478" i="2"/>
  <c r="AR478" i="2"/>
  <c r="AS478" i="2"/>
  <c r="AT478" i="2"/>
  <c r="AJ479" i="2"/>
  <c r="AK479" i="2"/>
  <c r="AL479" i="2"/>
  <c r="AM479" i="2"/>
  <c r="AN479" i="2"/>
  <c r="AO479" i="2"/>
  <c r="AP479" i="2"/>
  <c r="AQ479" i="2"/>
  <c r="AR479" i="2"/>
  <c r="AS479" i="2"/>
  <c r="AT479" i="2"/>
  <c r="AJ480" i="2"/>
  <c r="AK480" i="2"/>
  <c r="AL480" i="2"/>
  <c r="AM480" i="2"/>
  <c r="AN480" i="2"/>
  <c r="AO480" i="2"/>
  <c r="AP480" i="2"/>
  <c r="AQ480" i="2"/>
  <c r="AR480" i="2"/>
  <c r="AS480" i="2"/>
  <c r="AT480" i="2"/>
  <c r="AJ481" i="2"/>
  <c r="AK481" i="2"/>
  <c r="AL481" i="2"/>
  <c r="AM481" i="2"/>
  <c r="AN481" i="2"/>
  <c r="AO481" i="2"/>
  <c r="AP481" i="2"/>
  <c r="AQ481" i="2"/>
  <c r="AR481" i="2"/>
  <c r="AS481" i="2"/>
  <c r="AT481" i="2"/>
  <c r="AJ482" i="2"/>
  <c r="AK482" i="2"/>
  <c r="AL482" i="2"/>
  <c r="AM482" i="2"/>
  <c r="AN482" i="2"/>
  <c r="AO482" i="2"/>
  <c r="AP482" i="2"/>
  <c r="AQ482" i="2"/>
  <c r="AR482" i="2"/>
  <c r="AS482" i="2"/>
  <c r="AT482" i="2"/>
  <c r="AJ483" i="2"/>
  <c r="AK483" i="2"/>
  <c r="AL483" i="2"/>
  <c r="AM483" i="2"/>
  <c r="AN483" i="2"/>
  <c r="AO483" i="2"/>
  <c r="AP483" i="2"/>
  <c r="AQ483" i="2"/>
  <c r="AR483" i="2"/>
  <c r="AS483" i="2"/>
  <c r="AT483" i="2"/>
  <c r="AJ484" i="2"/>
  <c r="AK484" i="2"/>
  <c r="AL484" i="2"/>
  <c r="AM484" i="2"/>
  <c r="AN484" i="2"/>
  <c r="AO484" i="2"/>
  <c r="AP484" i="2"/>
  <c r="AQ484" i="2"/>
  <c r="AR484" i="2"/>
  <c r="AS484" i="2"/>
  <c r="AT484" i="2"/>
  <c r="AJ485" i="2"/>
  <c r="AK485" i="2"/>
  <c r="AL485" i="2"/>
  <c r="AM485" i="2"/>
  <c r="AN485" i="2"/>
  <c r="AO485" i="2"/>
  <c r="AP485" i="2"/>
  <c r="AQ485" i="2"/>
  <c r="AR485" i="2"/>
  <c r="AS485" i="2"/>
  <c r="AT485" i="2"/>
  <c r="AJ486" i="2"/>
  <c r="AK486" i="2"/>
  <c r="AL486" i="2"/>
  <c r="AM486" i="2"/>
  <c r="AN486" i="2"/>
  <c r="AO486" i="2"/>
  <c r="AP486" i="2"/>
  <c r="AQ486" i="2"/>
  <c r="AR486" i="2"/>
  <c r="AS486" i="2"/>
  <c r="AT486" i="2"/>
  <c r="AJ487" i="2"/>
  <c r="AK487" i="2"/>
  <c r="AL487" i="2"/>
  <c r="AM487" i="2"/>
  <c r="AN487" i="2"/>
  <c r="AO487" i="2"/>
  <c r="AP487" i="2"/>
  <c r="AQ487" i="2"/>
  <c r="AR487" i="2"/>
  <c r="AS487" i="2"/>
  <c r="AT487" i="2"/>
  <c r="AJ488" i="2"/>
  <c r="AK488" i="2"/>
  <c r="AL488" i="2"/>
  <c r="AM488" i="2"/>
  <c r="AN488" i="2"/>
  <c r="AO488" i="2"/>
  <c r="AP488" i="2"/>
  <c r="AQ488" i="2"/>
  <c r="AR488" i="2"/>
  <c r="AS488" i="2"/>
  <c r="AT488" i="2"/>
  <c r="AJ489" i="2"/>
  <c r="AK489" i="2"/>
  <c r="AL489" i="2"/>
  <c r="AM489" i="2"/>
  <c r="AN489" i="2"/>
  <c r="AO489" i="2"/>
  <c r="AP489" i="2"/>
  <c r="AQ489" i="2"/>
  <c r="AR489" i="2"/>
  <c r="AS489" i="2"/>
  <c r="AT489" i="2"/>
  <c r="AJ490" i="2"/>
  <c r="AK490" i="2"/>
  <c r="AL490" i="2"/>
  <c r="AM490" i="2"/>
  <c r="AN490" i="2"/>
  <c r="AO490" i="2"/>
  <c r="AP490" i="2"/>
  <c r="AQ490" i="2"/>
  <c r="AR490" i="2"/>
  <c r="AS490" i="2"/>
  <c r="AT490" i="2"/>
  <c r="AJ491" i="2"/>
  <c r="AK491" i="2"/>
  <c r="AL491" i="2"/>
  <c r="AM491" i="2"/>
  <c r="AN491" i="2"/>
  <c r="AO491" i="2"/>
  <c r="AP491" i="2"/>
  <c r="AQ491" i="2"/>
  <c r="AR491" i="2"/>
  <c r="AS491" i="2"/>
  <c r="AT491" i="2"/>
  <c r="AJ492" i="2"/>
  <c r="AK492" i="2"/>
  <c r="AL492" i="2"/>
  <c r="AM492" i="2"/>
  <c r="AN492" i="2"/>
  <c r="AO492" i="2"/>
  <c r="AP492" i="2"/>
  <c r="AQ492" i="2"/>
  <c r="AR492" i="2"/>
  <c r="AS492" i="2"/>
  <c r="AT492" i="2"/>
  <c r="AJ493" i="2"/>
  <c r="AK493" i="2"/>
  <c r="AL493" i="2"/>
  <c r="AM493" i="2"/>
  <c r="AN493" i="2"/>
  <c r="AO493" i="2"/>
  <c r="AP493" i="2"/>
  <c r="AQ493" i="2"/>
  <c r="AR493" i="2"/>
  <c r="AS493" i="2"/>
  <c r="AT493" i="2"/>
  <c r="AJ494" i="2"/>
  <c r="AK494" i="2"/>
  <c r="AL494" i="2"/>
  <c r="AM494" i="2"/>
  <c r="AN494" i="2"/>
  <c r="AO494" i="2"/>
  <c r="AP494" i="2"/>
  <c r="AQ494" i="2"/>
  <c r="AR494" i="2"/>
  <c r="AS494" i="2"/>
  <c r="AT494" i="2"/>
  <c r="AJ495" i="2"/>
  <c r="AK495" i="2"/>
  <c r="AL495" i="2"/>
  <c r="AM495" i="2"/>
  <c r="AN495" i="2"/>
  <c r="AO495" i="2"/>
  <c r="AP495" i="2"/>
  <c r="AQ495" i="2"/>
  <c r="AR495" i="2"/>
  <c r="AS495" i="2"/>
  <c r="AT495" i="2"/>
  <c r="AJ496" i="2"/>
  <c r="AK496" i="2"/>
  <c r="AL496" i="2"/>
  <c r="AM496" i="2"/>
  <c r="AN496" i="2"/>
  <c r="AO496" i="2"/>
  <c r="AP496" i="2"/>
  <c r="AQ496" i="2"/>
  <c r="AR496" i="2"/>
  <c r="AS496" i="2"/>
  <c r="AT496" i="2"/>
  <c r="AJ497" i="2"/>
  <c r="AK497" i="2"/>
  <c r="AL497" i="2"/>
  <c r="AM497" i="2"/>
  <c r="AN497" i="2"/>
  <c r="AO497" i="2"/>
  <c r="AP497" i="2"/>
  <c r="AQ497" i="2"/>
  <c r="AR497" i="2"/>
  <c r="AS497" i="2"/>
  <c r="AT497" i="2"/>
  <c r="AJ498" i="2"/>
  <c r="AK498" i="2"/>
  <c r="AL498" i="2"/>
  <c r="AM498" i="2"/>
  <c r="AN498" i="2"/>
  <c r="AO498" i="2"/>
  <c r="AP498" i="2"/>
  <c r="AQ498" i="2"/>
  <c r="AR498" i="2"/>
  <c r="AS498" i="2"/>
  <c r="AT498" i="2"/>
  <c r="AJ499" i="2"/>
  <c r="AK499" i="2"/>
  <c r="AL499" i="2"/>
  <c r="AM499" i="2"/>
  <c r="AN499" i="2"/>
  <c r="AO499" i="2"/>
  <c r="AP499" i="2"/>
  <c r="AQ499" i="2"/>
  <c r="AR499" i="2"/>
  <c r="AS499" i="2"/>
  <c r="AT499" i="2"/>
  <c r="AJ500" i="2"/>
  <c r="AK500" i="2"/>
  <c r="AL500" i="2"/>
  <c r="AM500" i="2"/>
  <c r="AN500" i="2"/>
  <c r="AO500" i="2"/>
  <c r="AP500" i="2"/>
  <c r="AQ500" i="2"/>
  <c r="AR500" i="2"/>
  <c r="AS500" i="2"/>
  <c r="AT500" i="2"/>
  <c r="AJ501" i="2"/>
  <c r="AK501" i="2"/>
  <c r="AL501" i="2"/>
  <c r="AM501" i="2"/>
  <c r="AN501" i="2"/>
  <c r="AO501" i="2"/>
  <c r="AP501" i="2"/>
  <c r="AQ501" i="2"/>
  <c r="AR501" i="2"/>
  <c r="AS501" i="2"/>
  <c r="AT501" i="2"/>
  <c r="AJ502" i="2"/>
  <c r="AK502" i="2"/>
  <c r="AL502" i="2"/>
  <c r="AM502" i="2"/>
  <c r="AN502" i="2"/>
  <c r="AO502" i="2"/>
  <c r="AP502" i="2"/>
  <c r="AQ502" i="2"/>
  <c r="AR502" i="2"/>
  <c r="AS502" i="2"/>
  <c r="AT502" i="2"/>
  <c r="AJ503" i="2"/>
  <c r="AK503" i="2"/>
  <c r="AL503" i="2"/>
  <c r="AM503" i="2"/>
  <c r="AN503" i="2"/>
  <c r="AO503" i="2"/>
  <c r="AP503" i="2"/>
  <c r="AQ503" i="2"/>
  <c r="AR503" i="2"/>
  <c r="AS503" i="2"/>
  <c r="AT503" i="2"/>
  <c r="AU503" i="2"/>
  <c r="AJ504" i="2"/>
  <c r="AK504" i="2"/>
  <c r="AL504" i="2"/>
  <c r="AM504" i="2"/>
  <c r="AN504" i="2"/>
  <c r="AO504" i="2"/>
  <c r="AP504" i="2"/>
  <c r="AQ504" i="2"/>
  <c r="AR504" i="2"/>
  <c r="AS504" i="2"/>
  <c r="AT504" i="2"/>
  <c r="AJ505" i="2"/>
  <c r="AK505" i="2"/>
  <c r="AL505" i="2"/>
  <c r="AM505" i="2"/>
  <c r="AN505" i="2"/>
  <c r="AO505" i="2"/>
  <c r="AP505" i="2"/>
  <c r="AQ505" i="2"/>
  <c r="AR505" i="2"/>
  <c r="AS505" i="2"/>
  <c r="AT505" i="2"/>
  <c r="AJ506" i="2"/>
  <c r="AK506" i="2"/>
  <c r="AL506" i="2"/>
  <c r="AM506" i="2"/>
  <c r="AN506" i="2"/>
  <c r="AO506" i="2"/>
  <c r="AP506" i="2"/>
  <c r="AQ506" i="2"/>
  <c r="AR506" i="2"/>
  <c r="AS506" i="2"/>
  <c r="AT506" i="2"/>
  <c r="AJ507" i="2"/>
  <c r="AK507" i="2"/>
  <c r="AL507" i="2"/>
  <c r="AM507" i="2"/>
  <c r="AN507" i="2"/>
  <c r="AO507" i="2"/>
  <c r="AP507" i="2"/>
  <c r="AQ507" i="2"/>
  <c r="AR507" i="2"/>
  <c r="AS507" i="2"/>
  <c r="AT507" i="2"/>
  <c r="AJ508" i="2"/>
  <c r="AK508" i="2"/>
  <c r="AL508" i="2"/>
  <c r="AM508" i="2"/>
  <c r="AN508" i="2"/>
  <c r="AO508" i="2"/>
  <c r="AP508" i="2"/>
  <c r="AQ508" i="2"/>
  <c r="AR508" i="2"/>
  <c r="AS508" i="2"/>
  <c r="AT508" i="2"/>
  <c r="AJ509" i="2"/>
  <c r="AK509" i="2"/>
  <c r="AL509" i="2"/>
  <c r="AM509" i="2"/>
  <c r="AN509" i="2"/>
  <c r="AO509" i="2"/>
  <c r="AP509" i="2"/>
  <c r="AQ509" i="2"/>
  <c r="AR509" i="2"/>
  <c r="AS509" i="2"/>
  <c r="AT509" i="2"/>
  <c r="AJ510" i="2"/>
  <c r="AK510" i="2"/>
  <c r="AL510" i="2"/>
  <c r="AM510" i="2"/>
  <c r="AN510" i="2"/>
  <c r="AO510" i="2"/>
  <c r="AP510" i="2"/>
  <c r="AQ510" i="2"/>
  <c r="AR510" i="2"/>
  <c r="AS510" i="2"/>
  <c r="AT510" i="2"/>
  <c r="AJ511" i="2"/>
  <c r="AK511" i="2"/>
  <c r="AL511" i="2"/>
  <c r="AM511" i="2"/>
  <c r="AN511" i="2"/>
  <c r="AO511" i="2"/>
  <c r="AP511" i="2"/>
  <c r="AQ511" i="2"/>
  <c r="AR511" i="2"/>
  <c r="AS511" i="2"/>
  <c r="AT511" i="2"/>
  <c r="AJ512" i="2"/>
  <c r="AK512" i="2"/>
  <c r="AL512" i="2"/>
  <c r="AM512" i="2"/>
  <c r="AN512" i="2"/>
  <c r="AO512" i="2"/>
  <c r="AP512" i="2"/>
  <c r="AQ512" i="2"/>
  <c r="AR512" i="2"/>
  <c r="AS512" i="2"/>
  <c r="AT512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416" i="2"/>
  <c r="AI417" i="2"/>
  <c r="AI418" i="2"/>
  <c r="AI419" i="2"/>
  <c r="AI420" i="2"/>
  <c r="AI421" i="2"/>
  <c r="AI422" i="2"/>
  <c r="AI423" i="2"/>
  <c r="AI424" i="2"/>
  <c r="AI425" i="2"/>
  <c r="AI426" i="2"/>
  <c r="AI427" i="2"/>
  <c r="AI428" i="2"/>
  <c r="AI429" i="2"/>
  <c r="AI430" i="2"/>
  <c r="AI431" i="2"/>
  <c r="AI432" i="2"/>
  <c r="AI433" i="2"/>
  <c r="AI434" i="2"/>
  <c r="AI435" i="2"/>
  <c r="AI436" i="2"/>
  <c r="AI437" i="2"/>
  <c r="AI438" i="2"/>
  <c r="AI439" i="2"/>
  <c r="AI440" i="2"/>
  <c r="AI441" i="2"/>
  <c r="AI442" i="2"/>
  <c r="AI443" i="2"/>
  <c r="AI444" i="2"/>
  <c r="AI445" i="2"/>
  <c r="AI446" i="2"/>
  <c r="AI447" i="2"/>
  <c r="AI448" i="2"/>
  <c r="AI449" i="2"/>
  <c r="AI450" i="2"/>
  <c r="AI451" i="2"/>
  <c r="AI452" i="2"/>
  <c r="AI453" i="2"/>
  <c r="AI454" i="2"/>
  <c r="AI455" i="2"/>
  <c r="AI456" i="2"/>
  <c r="AI457" i="2"/>
  <c r="AI458" i="2"/>
  <c r="AI459" i="2"/>
  <c r="AI460" i="2"/>
  <c r="AI461" i="2"/>
  <c r="AI462" i="2"/>
  <c r="AI463" i="2"/>
  <c r="AI464" i="2"/>
  <c r="AI465" i="2"/>
  <c r="AI466" i="2"/>
  <c r="AI467" i="2"/>
  <c r="AI468" i="2"/>
  <c r="AI469" i="2"/>
  <c r="AI470" i="2"/>
  <c r="AI471" i="2"/>
  <c r="AI472" i="2"/>
  <c r="AI473" i="2"/>
  <c r="AI474" i="2"/>
  <c r="AI475" i="2"/>
  <c r="AI476" i="2"/>
  <c r="AI477" i="2"/>
  <c r="AI478" i="2"/>
  <c r="AI479" i="2"/>
  <c r="AI480" i="2"/>
  <c r="AI481" i="2"/>
  <c r="AI482" i="2"/>
  <c r="AI483" i="2"/>
  <c r="AI484" i="2"/>
  <c r="AI485" i="2"/>
  <c r="AI486" i="2"/>
  <c r="AI487" i="2"/>
  <c r="AI488" i="2"/>
  <c r="AI489" i="2"/>
  <c r="AI490" i="2"/>
  <c r="AI491" i="2"/>
  <c r="AI492" i="2"/>
  <c r="AI493" i="2"/>
  <c r="AI494" i="2"/>
  <c r="AI495" i="2"/>
  <c r="AI496" i="2"/>
  <c r="AI497" i="2"/>
  <c r="AI498" i="2"/>
  <c r="AI499" i="2"/>
  <c r="AI500" i="2"/>
  <c r="AI501" i="2"/>
  <c r="AI502" i="2"/>
  <c r="AI503" i="2"/>
  <c r="AI504" i="2"/>
  <c r="AI505" i="2"/>
  <c r="AI506" i="2"/>
  <c r="AI507" i="2"/>
  <c r="AI508" i="2"/>
  <c r="AI509" i="2"/>
  <c r="AI510" i="2"/>
  <c r="AI511" i="2"/>
  <c r="AI512" i="2"/>
  <c r="AI8" i="2"/>
  <c r="AH511" i="2"/>
  <c r="AH510" i="2" s="1"/>
  <c r="AH509" i="2" s="1"/>
  <c r="AH507" i="2"/>
  <c r="AH504" i="2"/>
  <c r="AH500" i="2"/>
  <c r="AH498" i="2"/>
  <c r="AH495" i="2"/>
  <c r="AH492" i="2"/>
  <c r="AH485" i="2"/>
  <c r="AH484" i="2" s="1"/>
  <c r="AH482" i="2"/>
  <c r="AH481" i="2" s="1"/>
  <c r="AH476" i="2"/>
  <c r="AH475" i="2" s="1"/>
  <c r="AH474" i="2" s="1"/>
  <c r="AH468" i="2"/>
  <c r="AH467" i="2" s="1"/>
  <c r="AH466" i="2" s="1"/>
  <c r="AH462" i="2"/>
  <c r="AH459" i="2"/>
  <c r="AH455" i="2"/>
  <c r="AH451" i="2"/>
  <c r="AH448" i="2"/>
  <c r="AH444" i="2"/>
  <c r="AH440" i="2"/>
  <c r="AH436" i="2"/>
  <c r="AH432" i="2"/>
  <c r="AH429" i="2"/>
  <c r="AH425" i="2"/>
  <c r="AH421" i="2"/>
  <c r="AH416" i="2"/>
  <c r="AH412" i="2"/>
  <c r="AH409" i="2"/>
  <c r="AH406" i="2"/>
  <c r="AH404" i="2"/>
  <c r="AH400" i="2"/>
  <c r="AH396" i="2"/>
  <c r="AH392" i="2"/>
  <c r="AH389" i="2"/>
  <c r="AH385" i="2"/>
  <c r="AH381" i="2"/>
  <c r="AH377" i="2"/>
  <c r="AH371" i="2"/>
  <c r="AH370" i="2" s="1"/>
  <c r="AH367" i="2"/>
  <c r="AH366" i="2" s="1"/>
  <c r="AH365" i="2" s="1"/>
  <c r="AH362" i="2"/>
  <c r="AH361" i="2" s="1"/>
  <c r="AH360" i="2" s="1"/>
  <c r="AH356" i="2"/>
  <c r="AH355" i="2" s="1"/>
  <c r="AH351" i="2"/>
  <c r="AH349" i="2"/>
  <c r="AH345" i="2"/>
  <c r="AH339" i="2"/>
  <c r="AH335" i="2"/>
  <c r="AH330" i="2"/>
  <c r="AH325" i="2"/>
  <c r="AH323" i="2"/>
  <c r="AH320" i="2"/>
  <c r="AH319" i="2" s="1"/>
  <c r="AH318" i="2" s="1"/>
  <c r="AH316" i="2"/>
  <c r="AH315" i="2" s="1"/>
  <c r="AH314" i="2" s="1"/>
  <c r="AH311" i="2"/>
  <c r="AH310" i="2" s="1"/>
  <c r="AH309" i="2" s="1"/>
  <c r="AH308" i="2" s="1"/>
  <c r="AH306" i="2"/>
  <c r="AH304" i="2"/>
  <c r="AH301" i="2"/>
  <c r="AH299" i="2"/>
  <c r="AH296" i="2"/>
  <c r="AH293" i="2"/>
  <c r="AH291" i="2"/>
  <c r="AH288" i="2"/>
  <c r="AH282" i="2"/>
  <c r="AH278" i="2"/>
  <c r="AH273" i="2"/>
  <c r="AH269" i="2"/>
  <c r="AH261" i="2"/>
  <c r="AH260" i="2" s="1"/>
  <c r="AH258" i="2"/>
  <c r="AH255" i="2"/>
  <c r="AH251" i="2"/>
  <c r="AH250" i="2" s="1"/>
  <c r="AH239" i="2"/>
  <c r="AH237" i="2" s="1"/>
  <c r="AH234" i="2"/>
  <c r="AH229" i="2"/>
  <c r="AH225" i="2"/>
  <c r="AH219" i="2"/>
  <c r="AH215" i="2"/>
  <c r="AH213" i="2"/>
  <c r="AH210" i="2"/>
  <c r="AH207" i="2"/>
  <c r="AH200" i="2"/>
  <c r="AH199" i="2" s="1"/>
  <c r="AH196" i="2"/>
  <c r="AH193" i="2"/>
  <c r="AH188" i="2"/>
  <c r="AH182" i="2"/>
  <c r="AH180" i="2"/>
  <c r="AH172" i="2"/>
  <c r="AH165" i="2"/>
  <c r="AH161" i="2"/>
  <c r="AH157" i="2"/>
  <c r="AH149" i="2"/>
  <c r="AH148" i="2" s="1"/>
  <c r="AH144" i="2"/>
  <c r="AH138" i="2"/>
  <c r="AH135" i="2"/>
  <c r="AH134" i="2" s="1"/>
  <c r="AH132" i="2"/>
  <c r="AH129" i="2"/>
  <c r="AH126" i="2"/>
  <c r="AH120" i="2"/>
  <c r="AH118" i="2"/>
  <c r="AH113" i="2"/>
  <c r="AH109" i="2"/>
  <c r="AH105" i="2"/>
  <c r="AH104" i="2" s="1"/>
  <c r="AH103" i="2" s="1"/>
  <c r="AH96" i="2"/>
  <c r="AH95" i="2" s="1"/>
  <c r="AH93" i="2"/>
  <c r="AH92" i="2" s="1"/>
  <c r="AH89" i="2"/>
  <c r="AH88" i="2" s="1"/>
  <c r="AH85" i="2"/>
  <c r="AH84" i="2" s="1"/>
  <c r="AH81" i="2"/>
  <c r="AH80" i="2" s="1"/>
  <c r="AH77" i="2"/>
  <c r="AH74" i="2"/>
  <c r="AH73" i="2" s="1"/>
  <c r="AH68" i="2"/>
  <c r="AH65" i="2"/>
  <c r="AH63" i="2"/>
  <c r="AH61" i="2"/>
  <c r="AH59" i="2"/>
  <c r="AH57" i="2"/>
  <c r="AH54" i="2"/>
  <c r="AH50" i="2"/>
  <c r="AH40" i="2"/>
  <c r="AH39" i="2" s="1"/>
  <c r="AH37" i="2"/>
  <c r="AH35" i="2"/>
  <c r="AH33" i="2"/>
  <c r="AH31" i="2"/>
  <c r="AH29" i="2"/>
  <c r="AH27" i="2"/>
  <c r="AH23" i="2"/>
  <c r="AH12" i="2"/>
  <c r="AD512" i="2"/>
  <c r="AU512" i="2" s="1"/>
  <c r="AD511" i="2"/>
  <c r="AU511" i="2" s="1"/>
  <c r="AD510" i="2"/>
  <c r="AU510" i="2" s="1"/>
  <c r="AD509" i="2"/>
  <c r="AU509" i="2" s="1"/>
  <c r="AD508" i="2"/>
  <c r="AU508" i="2" s="1"/>
  <c r="AD507" i="2"/>
  <c r="AU507" i="2" s="1"/>
  <c r="AD506" i="2"/>
  <c r="AU506" i="2" s="1"/>
  <c r="AD505" i="2"/>
  <c r="AU505" i="2" s="1"/>
  <c r="AD504" i="2"/>
  <c r="AU504" i="2" s="1"/>
  <c r="AD502" i="2"/>
  <c r="AU502" i="2" s="1"/>
  <c r="AD501" i="2"/>
  <c r="AU501" i="2" s="1"/>
  <c r="AD500" i="2"/>
  <c r="AU500" i="2" s="1"/>
  <c r="AD499" i="2"/>
  <c r="AU499" i="2" s="1"/>
  <c r="AD498" i="2"/>
  <c r="AU498" i="2" s="1"/>
  <c r="AD497" i="2"/>
  <c r="AU497" i="2" s="1"/>
  <c r="AD496" i="2"/>
  <c r="AU496" i="2" s="1"/>
  <c r="AD495" i="2"/>
  <c r="AU495" i="2" s="1"/>
  <c r="AD494" i="2"/>
  <c r="AU494" i="2" s="1"/>
  <c r="AD493" i="2"/>
  <c r="AU493" i="2" s="1"/>
  <c r="AD492" i="2"/>
  <c r="AU492" i="2" s="1"/>
  <c r="AD491" i="2"/>
  <c r="AU491" i="2" s="1"/>
  <c r="AD490" i="2"/>
  <c r="AU490" i="2" s="1"/>
  <c r="AD489" i="2"/>
  <c r="AU489" i="2" s="1"/>
  <c r="AD488" i="2"/>
  <c r="AU488" i="2" s="1"/>
  <c r="AD487" i="2"/>
  <c r="AU487" i="2" s="1"/>
  <c r="AD486" i="2"/>
  <c r="AU486" i="2" s="1"/>
  <c r="AD485" i="2"/>
  <c r="AU485" i="2" s="1"/>
  <c r="AD484" i="2"/>
  <c r="AU484" i="2" s="1"/>
  <c r="AD483" i="2"/>
  <c r="AU483" i="2" s="1"/>
  <c r="AD482" i="2"/>
  <c r="AU482" i="2" s="1"/>
  <c r="AD481" i="2"/>
  <c r="AU481" i="2" s="1"/>
  <c r="AD480" i="2"/>
  <c r="AU480" i="2" s="1"/>
  <c r="AD479" i="2"/>
  <c r="AU479" i="2" s="1"/>
  <c r="AD478" i="2"/>
  <c r="AU478" i="2" s="1"/>
  <c r="AD477" i="2"/>
  <c r="AU477" i="2" s="1"/>
  <c r="AD476" i="2"/>
  <c r="AU476" i="2" s="1"/>
  <c r="AD475" i="2"/>
  <c r="AU475" i="2" s="1"/>
  <c r="AD474" i="2"/>
  <c r="AU474" i="2" s="1"/>
  <c r="AD473" i="2"/>
  <c r="AU473" i="2" s="1"/>
  <c r="AD472" i="2"/>
  <c r="AU472" i="2" s="1"/>
  <c r="AD471" i="2"/>
  <c r="AU471" i="2" s="1"/>
  <c r="AD470" i="2"/>
  <c r="AU470" i="2" s="1"/>
  <c r="AD469" i="2"/>
  <c r="AU469" i="2" s="1"/>
  <c r="AD468" i="2"/>
  <c r="AU468" i="2" s="1"/>
  <c r="AD467" i="2"/>
  <c r="AU467" i="2" s="1"/>
  <c r="AD466" i="2"/>
  <c r="AU466" i="2" s="1"/>
  <c r="AD465" i="2"/>
  <c r="AU465" i="2" s="1"/>
  <c r="AD464" i="2"/>
  <c r="AU464" i="2" s="1"/>
  <c r="AD463" i="2"/>
  <c r="AU463" i="2" s="1"/>
  <c r="AD462" i="2"/>
  <c r="AU462" i="2" s="1"/>
  <c r="AD461" i="2"/>
  <c r="AU461" i="2" s="1"/>
  <c r="AD460" i="2"/>
  <c r="AU460" i="2" s="1"/>
  <c r="AD459" i="2"/>
  <c r="AU459" i="2" s="1"/>
  <c r="AD458" i="2"/>
  <c r="AU458" i="2" s="1"/>
  <c r="AD457" i="2"/>
  <c r="AU457" i="2" s="1"/>
  <c r="AD456" i="2"/>
  <c r="AU456" i="2" s="1"/>
  <c r="AD455" i="2"/>
  <c r="AU455" i="2" s="1"/>
  <c r="AD454" i="2"/>
  <c r="AU454" i="2" s="1"/>
  <c r="AD453" i="2"/>
  <c r="AU453" i="2" s="1"/>
  <c r="AD452" i="2"/>
  <c r="AU452" i="2" s="1"/>
  <c r="AD451" i="2"/>
  <c r="AU451" i="2" s="1"/>
  <c r="AD450" i="2"/>
  <c r="AU450" i="2" s="1"/>
  <c r="AD449" i="2"/>
  <c r="AU449" i="2" s="1"/>
  <c r="AD448" i="2"/>
  <c r="AU448" i="2" s="1"/>
  <c r="AD447" i="2"/>
  <c r="AU447" i="2" s="1"/>
  <c r="AD446" i="2"/>
  <c r="AU446" i="2" s="1"/>
  <c r="AD445" i="2"/>
  <c r="AU445" i="2" s="1"/>
  <c r="AD444" i="2"/>
  <c r="AU444" i="2" s="1"/>
  <c r="AD443" i="2"/>
  <c r="AU443" i="2" s="1"/>
  <c r="AD442" i="2"/>
  <c r="AU442" i="2" s="1"/>
  <c r="AD441" i="2"/>
  <c r="AU441" i="2" s="1"/>
  <c r="AD440" i="2"/>
  <c r="AU440" i="2" s="1"/>
  <c r="AD439" i="2"/>
  <c r="AU439" i="2" s="1"/>
  <c r="AD438" i="2"/>
  <c r="AU438" i="2" s="1"/>
  <c r="AD437" i="2"/>
  <c r="AU437" i="2" s="1"/>
  <c r="AD436" i="2"/>
  <c r="AU436" i="2" s="1"/>
  <c r="AD435" i="2"/>
  <c r="AU435" i="2" s="1"/>
  <c r="AD434" i="2"/>
  <c r="AU434" i="2" s="1"/>
  <c r="AD433" i="2"/>
  <c r="AU433" i="2" s="1"/>
  <c r="AD432" i="2"/>
  <c r="AU432" i="2" s="1"/>
  <c r="AD431" i="2"/>
  <c r="AU431" i="2" s="1"/>
  <c r="AD430" i="2"/>
  <c r="AU430" i="2" s="1"/>
  <c r="AD429" i="2"/>
  <c r="AU429" i="2" s="1"/>
  <c r="AD428" i="2"/>
  <c r="AU428" i="2" s="1"/>
  <c r="AD427" i="2"/>
  <c r="AU427" i="2" s="1"/>
  <c r="AD426" i="2"/>
  <c r="AU426" i="2" s="1"/>
  <c r="AD425" i="2"/>
  <c r="AU425" i="2" s="1"/>
  <c r="AD424" i="2"/>
  <c r="AU424" i="2" s="1"/>
  <c r="AD423" i="2"/>
  <c r="AU423" i="2" s="1"/>
  <c r="AD422" i="2"/>
  <c r="AU422" i="2" s="1"/>
  <c r="AD421" i="2"/>
  <c r="AU421" i="2" s="1"/>
  <c r="AD420" i="2"/>
  <c r="AU420" i="2" s="1"/>
  <c r="AD419" i="2"/>
  <c r="AU419" i="2" s="1"/>
  <c r="AD418" i="2"/>
  <c r="AU418" i="2" s="1"/>
  <c r="AD417" i="2"/>
  <c r="AU417" i="2" s="1"/>
  <c r="AD416" i="2"/>
  <c r="AU416" i="2" s="1"/>
  <c r="AD415" i="2"/>
  <c r="AU415" i="2" s="1"/>
  <c r="AD414" i="2"/>
  <c r="AU414" i="2" s="1"/>
  <c r="AD413" i="2"/>
  <c r="AU413" i="2" s="1"/>
  <c r="AD412" i="2"/>
  <c r="AU412" i="2" s="1"/>
  <c r="AD411" i="2"/>
  <c r="AU411" i="2" s="1"/>
  <c r="AD410" i="2"/>
  <c r="AU410" i="2" s="1"/>
  <c r="AD409" i="2"/>
  <c r="AU409" i="2" s="1"/>
  <c r="AD408" i="2"/>
  <c r="AU408" i="2" s="1"/>
  <c r="AD407" i="2"/>
  <c r="AU407" i="2" s="1"/>
  <c r="AD406" i="2"/>
  <c r="AU406" i="2" s="1"/>
  <c r="AD405" i="2"/>
  <c r="AU405" i="2" s="1"/>
  <c r="AD404" i="2"/>
  <c r="AU404" i="2" s="1"/>
  <c r="AD403" i="2"/>
  <c r="AU403" i="2" s="1"/>
  <c r="AD402" i="2"/>
  <c r="AU402" i="2" s="1"/>
  <c r="AD401" i="2"/>
  <c r="AU401" i="2" s="1"/>
  <c r="AD400" i="2"/>
  <c r="AU400" i="2" s="1"/>
  <c r="AD399" i="2"/>
  <c r="AU399" i="2" s="1"/>
  <c r="AD398" i="2"/>
  <c r="AU398" i="2" s="1"/>
  <c r="AD397" i="2"/>
  <c r="AU397" i="2" s="1"/>
  <c r="AD396" i="2"/>
  <c r="AU396" i="2" s="1"/>
  <c r="AD395" i="2"/>
  <c r="AU395" i="2" s="1"/>
  <c r="AD394" i="2"/>
  <c r="AU394" i="2" s="1"/>
  <c r="AD393" i="2"/>
  <c r="AU393" i="2" s="1"/>
  <c r="AD392" i="2"/>
  <c r="AU392" i="2" s="1"/>
  <c r="AD391" i="2"/>
  <c r="AU391" i="2" s="1"/>
  <c r="AD390" i="2"/>
  <c r="AU390" i="2" s="1"/>
  <c r="AD389" i="2"/>
  <c r="AU389" i="2" s="1"/>
  <c r="AD388" i="2"/>
  <c r="AU388" i="2" s="1"/>
  <c r="AD387" i="2"/>
  <c r="AU387" i="2" s="1"/>
  <c r="AD386" i="2"/>
  <c r="AU386" i="2" s="1"/>
  <c r="AD385" i="2"/>
  <c r="AU385" i="2" s="1"/>
  <c r="AD384" i="2"/>
  <c r="AU384" i="2" s="1"/>
  <c r="AD383" i="2"/>
  <c r="AU383" i="2" s="1"/>
  <c r="AD382" i="2"/>
  <c r="AU382" i="2" s="1"/>
  <c r="AD381" i="2"/>
  <c r="AU381" i="2" s="1"/>
  <c r="AD380" i="2"/>
  <c r="AU380" i="2" s="1"/>
  <c r="AD379" i="2"/>
  <c r="AU379" i="2" s="1"/>
  <c r="AD378" i="2"/>
  <c r="AU378" i="2" s="1"/>
  <c r="AD377" i="2"/>
  <c r="AU377" i="2" s="1"/>
  <c r="AD376" i="2"/>
  <c r="AU376" i="2" s="1"/>
  <c r="AD375" i="2"/>
  <c r="AU375" i="2" s="1"/>
  <c r="AD374" i="2"/>
  <c r="AU374" i="2" s="1"/>
  <c r="AD373" i="2"/>
  <c r="AU373" i="2" s="1"/>
  <c r="AD372" i="2"/>
  <c r="AU372" i="2" s="1"/>
  <c r="AD371" i="2"/>
  <c r="AU371" i="2" s="1"/>
  <c r="AD370" i="2"/>
  <c r="AU370" i="2" s="1"/>
  <c r="AD369" i="2"/>
  <c r="AU369" i="2" s="1"/>
  <c r="AD368" i="2"/>
  <c r="AU368" i="2" s="1"/>
  <c r="AD367" i="2"/>
  <c r="AU367" i="2" s="1"/>
  <c r="AD366" i="2"/>
  <c r="AU366" i="2" s="1"/>
  <c r="AD365" i="2"/>
  <c r="AU365" i="2" s="1"/>
  <c r="AD364" i="2"/>
  <c r="AU364" i="2" s="1"/>
  <c r="AD363" i="2"/>
  <c r="AU363" i="2" s="1"/>
  <c r="AD362" i="2"/>
  <c r="AU362" i="2" s="1"/>
  <c r="AD361" i="2"/>
  <c r="AU361" i="2" s="1"/>
  <c r="AD360" i="2"/>
  <c r="AU360" i="2" s="1"/>
  <c r="AD359" i="2"/>
  <c r="AU359" i="2" s="1"/>
  <c r="AD358" i="2"/>
  <c r="AU358" i="2" s="1"/>
  <c r="AD357" i="2"/>
  <c r="AU357" i="2" s="1"/>
  <c r="AD356" i="2"/>
  <c r="AU356" i="2" s="1"/>
  <c r="AD355" i="2"/>
  <c r="AU355" i="2" s="1"/>
  <c r="AD354" i="2"/>
  <c r="AU354" i="2" s="1"/>
  <c r="AD353" i="2"/>
  <c r="AU353" i="2" s="1"/>
  <c r="AD352" i="2"/>
  <c r="AU352" i="2" s="1"/>
  <c r="AD351" i="2"/>
  <c r="AU351" i="2" s="1"/>
  <c r="AD350" i="2"/>
  <c r="AU350" i="2" s="1"/>
  <c r="AD349" i="2"/>
  <c r="AU349" i="2" s="1"/>
  <c r="AD348" i="2"/>
  <c r="AU348" i="2" s="1"/>
  <c r="AD347" i="2"/>
  <c r="AU347" i="2" s="1"/>
  <c r="AD346" i="2"/>
  <c r="AU346" i="2" s="1"/>
  <c r="AD345" i="2"/>
  <c r="AU345" i="2" s="1"/>
  <c r="AD344" i="2"/>
  <c r="AU344" i="2" s="1"/>
  <c r="AD343" i="2"/>
  <c r="AU343" i="2" s="1"/>
  <c r="AD342" i="2"/>
  <c r="AU342" i="2" s="1"/>
  <c r="AD341" i="2"/>
  <c r="AU341" i="2" s="1"/>
  <c r="AD340" i="2"/>
  <c r="AU340" i="2" s="1"/>
  <c r="AD339" i="2"/>
  <c r="AU339" i="2" s="1"/>
  <c r="AD338" i="2"/>
  <c r="AU338" i="2" s="1"/>
  <c r="AD337" i="2"/>
  <c r="AU337" i="2" s="1"/>
  <c r="AD336" i="2"/>
  <c r="AU336" i="2" s="1"/>
  <c r="AD335" i="2"/>
  <c r="AU335" i="2" s="1"/>
  <c r="AD334" i="2"/>
  <c r="AU334" i="2" s="1"/>
  <c r="AD333" i="2"/>
  <c r="AU333" i="2" s="1"/>
  <c r="AD332" i="2"/>
  <c r="AU332" i="2" s="1"/>
  <c r="AD331" i="2"/>
  <c r="AU331" i="2" s="1"/>
  <c r="AD330" i="2"/>
  <c r="AU330" i="2" s="1"/>
  <c r="AD329" i="2"/>
  <c r="AU329" i="2" s="1"/>
  <c r="AD328" i="2"/>
  <c r="AU328" i="2" s="1"/>
  <c r="AD327" i="2"/>
  <c r="AU327" i="2" s="1"/>
  <c r="AD326" i="2"/>
  <c r="AU326" i="2" s="1"/>
  <c r="AD325" i="2"/>
  <c r="AU325" i="2" s="1"/>
  <c r="AD324" i="2"/>
  <c r="AU324" i="2" s="1"/>
  <c r="AD323" i="2"/>
  <c r="AU323" i="2" s="1"/>
  <c r="AD322" i="2"/>
  <c r="AU322" i="2" s="1"/>
  <c r="AD321" i="2"/>
  <c r="AU321" i="2" s="1"/>
  <c r="AD320" i="2"/>
  <c r="AU320" i="2" s="1"/>
  <c r="AD319" i="2"/>
  <c r="AU319" i="2" s="1"/>
  <c r="AD318" i="2"/>
  <c r="AU318" i="2" s="1"/>
  <c r="AD317" i="2"/>
  <c r="AU317" i="2" s="1"/>
  <c r="AD316" i="2"/>
  <c r="AU316" i="2" s="1"/>
  <c r="AD315" i="2"/>
  <c r="AU315" i="2" s="1"/>
  <c r="AD314" i="2"/>
  <c r="AU314" i="2" s="1"/>
  <c r="AD313" i="2"/>
  <c r="AU313" i="2" s="1"/>
  <c r="AD312" i="2"/>
  <c r="AU312" i="2" s="1"/>
  <c r="AD311" i="2"/>
  <c r="AU311" i="2" s="1"/>
  <c r="AD310" i="2"/>
  <c r="AU310" i="2" s="1"/>
  <c r="AD309" i="2"/>
  <c r="AU309" i="2" s="1"/>
  <c r="AD308" i="2"/>
  <c r="AU308" i="2" s="1"/>
  <c r="AD307" i="2"/>
  <c r="AU307" i="2" s="1"/>
  <c r="AD306" i="2"/>
  <c r="AU306" i="2" s="1"/>
  <c r="AD305" i="2"/>
  <c r="AU305" i="2" s="1"/>
  <c r="AD304" i="2"/>
  <c r="AU304" i="2" s="1"/>
  <c r="AD303" i="2"/>
  <c r="AU303" i="2" s="1"/>
  <c r="AD302" i="2"/>
  <c r="AU302" i="2" s="1"/>
  <c r="AD301" i="2"/>
  <c r="AU301" i="2" s="1"/>
  <c r="AD300" i="2"/>
  <c r="AU300" i="2" s="1"/>
  <c r="AD299" i="2"/>
  <c r="AU299" i="2" s="1"/>
  <c r="AD298" i="2"/>
  <c r="AU298" i="2" s="1"/>
  <c r="AD297" i="2"/>
  <c r="AU297" i="2" s="1"/>
  <c r="AD296" i="2"/>
  <c r="AU296" i="2" s="1"/>
  <c r="AD295" i="2"/>
  <c r="AU295" i="2" s="1"/>
  <c r="AD294" i="2"/>
  <c r="AU294" i="2" s="1"/>
  <c r="AD293" i="2"/>
  <c r="AU293" i="2" s="1"/>
  <c r="AD292" i="2"/>
  <c r="AU292" i="2" s="1"/>
  <c r="AD291" i="2"/>
  <c r="AU291" i="2" s="1"/>
  <c r="AD290" i="2"/>
  <c r="AU290" i="2" s="1"/>
  <c r="AD289" i="2"/>
  <c r="AU289" i="2" s="1"/>
  <c r="AD288" i="2"/>
  <c r="AU288" i="2" s="1"/>
  <c r="AD287" i="2"/>
  <c r="AU287" i="2" s="1"/>
  <c r="AD286" i="2"/>
  <c r="AU286" i="2" s="1"/>
  <c r="AD285" i="2"/>
  <c r="AU285" i="2" s="1"/>
  <c r="AD284" i="2"/>
  <c r="AU284" i="2" s="1"/>
  <c r="AD283" i="2"/>
  <c r="AU283" i="2" s="1"/>
  <c r="AD282" i="2"/>
  <c r="AU282" i="2" s="1"/>
  <c r="AD281" i="2"/>
  <c r="AU281" i="2" s="1"/>
  <c r="AD280" i="2"/>
  <c r="AU280" i="2" s="1"/>
  <c r="AD279" i="2"/>
  <c r="AU279" i="2" s="1"/>
  <c r="AD278" i="2"/>
  <c r="AU278" i="2" s="1"/>
  <c r="AD277" i="2"/>
  <c r="AU277" i="2" s="1"/>
  <c r="AD276" i="2"/>
  <c r="AU276" i="2" s="1"/>
  <c r="AD275" i="2"/>
  <c r="AU275" i="2" s="1"/>
  <c r="AD274" i="2"/>
  <c r="AU274" i="2" s="1"/>
  <c r="AD273" i="2"/>
  <c r="AU273" i="2" s="1"/>
  <c r="AD272" i="2"/>
  <c r="AU272" i="2" s="1"/>
  <c r="AD271" i="2"/>
  <c r="AU271" i="2" s="1"/>
  <c r="AD270" i="2"/>
  <c r="AU270" i="2" s="1"/>
  <c r="AD269" i="2"/>
  <c r="AU269" i="2" s="1"/>
  <c r="AD268" i="2"/>
  <c r="AU268" i="2" s="1"/>
  <c r="AD267" i="2"/>
  <c r="AU267" i="2" s="1"/>
  <c r="AD266" i="2"/>
  <c r="AU266" i="2" s="1"/>
  <c r="AD265" i="2"/>
  <c r="AU265" i="2" s="1"/>
  <c r="AD264" i="2"/>
  <c r="AU264" i="2" s="1"/>
  <c r="AD263" i="2"/>
  <c r="AU263" i="2" s="1"/>
  <c r="AD262" i="2"/>
  <c r="AU262" i="2" s="1"/>
  <c r="AD261" i="2"/>
  <c r="AU261" i="2" s="1"/>
  <c r="AD260" i="2"/>
  <c r="AU260" i="2" s="1"/>
  <c r="AD259" i="2"/>
  <c r="AU259" i="2" s="1"/>
  <c r="AD258" i="2"/>
  <c r="AU258" i="2" s="1"/>
  <c r="AD257" i="2"/>
  <c r="AU257" i="2" s="1"/>
  <c r="AD256" i="2"/>
  <c r="AU256" i="2" s="1"/>
  <c r="AD255" i="2"/>
  <c r="AU255" i="2" s="1"/>
  <c r="AD254" i="2"/>
  <c r="AU254" i="2" s="1"/>
  <c r="AD253" i="2"/>
  <c r="AU253" i="2" s="1"/>
  <c r="AD252" i="2"/>
  <c r="AU252" i="2" s="1"/>
  <c r="AD251" i="2"/>
  <c r="AU251" i="2" s="1"/>
  <c r="AD250" i="2"/>
  <c r="AU250" i="2" s="1"/>
  <c r="AD249" i="2"/>
  <c r="AU249" i="2" s="1"/>
  <c r="AD248" i="2"/>
  <c r="AU248" i="2" s="1"/>
  <c r="AD247" i="2"/>
  <c r="AU247" i="2" s="1"/>
  <c r="AD246" i="2"/>
  <c r="AU246" i="2" s="1"/>
  <c r="AD245" i="2"/>
  <c r="AU245" i="2" s="1"/>
  <c r="AD244" i="2"/>
  <c r="AU244" i="2" s="1"/>
  <c r="AD243" i="2"/>
  <c r="AU243" i="2" s="1"/>
  <c r="AD242" i="2"/>
  <c r="AU242" i="2" s="1"/>
  <c r="AD241" i="2"/>
  <c r="AU241" i="2" s="1"/>
  <c r="AD240" i="2"/>
  <c r="AU240" i="2" s="1"/>
  <c r="AD239" i="2"/>
  <c r="AU239" i="2" s="1"/>
  <c r="AD238" i="2"/>
  <c r="AU238" i="2" s="1"/>
  <c r="AD237" i="2"/>
  <c r="AU237" i="2" s="1"/>
  <c r="AD236" i="2"/>
  <c r="AU236" i="2" s="1"/>
  <c r="AD235" i="2"/>
  <c r="AU235" i="2" s="1"/>
  <c r="AD234" i="2"/>
  <c r="AU234" i="2" s="1"/>
  <c r="AD233" i="2"/>
  <c r="AU233" i="2" s="1"/>
  <c r="AD232" i="2"/>
  <c r="AU232" i="2" s="1"/>
  <c r="AD231" i="2"/>
  <c r="AU231" i="2" s="1"/>
  <c r="AD230" i="2"/>
  <c r="AU230" i="2" s="1"/>
  <c r="AD229" i="2"/>
  <c r="AU229" i="2" s="1"/>
  <c r="AD228" i="2"/>
  <c r="AU228" i="2" s="1"/>
  <c r="AD227" i="2"/>
  <c r="AU227" i="2" s="1"/>
  <c r="AD226" i="2"/>
  <c r="AU226" i="2" s="1"/>
  <c r="AD225" i="2"/>
  <c r="AU225" i="2" s="1"/>
  <c r="AD223" i="2"/>
  <c r="AU223" i="2" s="1"/>
  <c r="AD222" i="2"/>
  <c r="AU222" i="2" s="1"/>
  <c r="AD221" i="2"/>
  <c r="AU221" i="2" s="1"/>
  <c r="AD220" i="2"/>
  <c r="AU220" i="2" s="1"/>
  <c r="AD219" i="2"/>
  <c r="AU219" i="2" s="1"/>
  <c r="AD218" i="2"/>
  <c r="AU218" i="2" s="1"/>
  <c r="AD217" i="2"/>
  <c r="AU217" i="2" s="1"/>
  <c r="AD216" i="2"/>
  <c r="AU216" i="2" s="1"/>
  <c r="AD215" i="2"/>
  <c r="AU215" i="2" s="1"/>
  <c r="AD214" i="2"/>
  <c r="AU214" i="2" s="1"/>
  <c r="AD213" i="2"/>
  <c r="AU213" i="2" s="1"/>
  <c r="AD212" i="2"/>
  <c r="AU212" i="2" s="1"/>
  <c r="AD211" i="2"/>
  <c r="AU211" i="2" s="1"/>
  <c r="AD210" i="2"/>
  <c r="AU210" i="2" s="1"/>
  <c r="AD209" i="2"/>
  <c r="AU209" i="2" s="1"/>
  <c r="AD208" i="2"/>
  <c r="AU208" i="2" s="1"/>
  <c r="AD207" i="2"/>
  <c r="AU207" i="2" s="1"/>
  <c r="AD206" i="2"/>
  <c r="AU206" i="2" s="1"/>
  <c r="AD205" i="2"/>
  <c r="AU205" i="2" s="1"/>
  <c r="AD204" i="2"/>
  <c r="AU204" i="2" s="1"/>
  <c r="AD203" i="2"/>
  <c r="AU203" i="2" s="1"/>
  <c r="AD202" i="2"/>
  <c r="AU202" i="2" s="1"/>
  <c r="AD201" i="2"/>
  <c r="AU201" i="2" s="1"/>
  <c r="AD200" i="2"/>
  <c r="AU200" i="2" s="1"/>
  <c r="AD199" i="2"/>
  <c r="AU199" i="2" s="1"/>
  <c r="AD198" i="2"/>
  <c r="AU198" i="2" s="1"/>
  <c r="AD197" i="2"/>
  <c r="AU197" i="2" s="1"/>
  <c r="AD196" i="2"/>
  <c r="AU196" i="2" s="1"/>
  <c r="AD195" i="2"/>
  <c r="AU195" i="2" s="1"/>
  <c r="AD194" i="2"/>
  <c r="AU194" i="2" s="1"/>
  <c r="AD193" i="2"/>
  <c r="AU193" i="2" s="1"/>
  <c r="AD192" i="2"/>
  <c r="AU192" i="2" s="1"/>
  <c r="AD191" i="2"/>
  <c r="AU191" i="2" s="1"/>
  <c r="AD190" i="2"/>
  <c r="AU190" i="2" s="1"/>
  <c r="AD189" i="2"/>
  <c r="AU189" i="2" s="1"/>
  <c r="AD188" i="2"/>
  <c r="AU188" i="2" s="1"/>
  <c r="AD187" i="2"/>
  <c r="AU187" i="2" s="1"/>
  <c r="AD186" i="2"/>
  <c r="AU186" i="2" s="1"/>
  <c r="AD185" i="2"/>
  <c r="AU185" i="2" s="1"/>
  <c r="AD184" i="2"/>
  <c r="AU184" i="2" s="1"/>
  <c r="AD183" i="2"/>
  <c r="AU183" i="2" s="1"/>
  <c r="AD182" i="2"/>
  <c r="AU182" i="2" s="1"/>
  <c r="AD181" i="2"/>
  <c r="AU181" i="2" s="1"/>
  <c r="AD180" i="2"/>
  <c r="AU180" i="2" s="1"/>
  <c r="AD179" i="2"/>
  <c r="AU179" i="2" s="1"/>
  <c r="AD178" i="2"/>
  <c r="AU178" i="2" s="1"/>
  <c r="AD177" i="2"/>
  <c r="AU177" i="2" s="1"/>
  <c r="AD176" i="2"/>
  <c r="AU176" i="2" s="1"/>
  <c r="AD175" i="2"/>
  <c r="AU175" i="2" s="1"/>
  <c r="AD174" i="2"/>
  <c r="AU174" i="2" s="1"/>
  <c r="AD173" i="2"/>
  <c r="AU173" i="2" s="1"/>
  <c r="AD172" i="2"/>
  <c r="AU172" i="2" s="1"/>
  <c r="AD171" i="2"/>
  <c r="AU171" i="2" s="1"/>
  <c r="AD170" i="2"/>
  <c r="AU170" i="2" s="1"/>
  <c r="AD169" i="2"/>
  <c r="AU169" i="2" s="1"/>
  <c r="AD168" i="2"/>
  <c r="AU168" i="2" s="1"/>
  <c r="AD167" i="2"/>
  <c r="AU167" i="2" s="1"/>
  <c r="AD166" i="2"/>
  <c r="AU166" i="2" s="1"/>
  <c r="AD165" i="2"/>
  <c r="AU165" i="2" s="1"/>
  <c r="AD164" i="2"/>
  <c r="AU164" i="2" s="1"/>
  <c r="AD163" i="2"/>
  <c r="AU163" i="2" s="1"/>
  <c r="AD162" i="2"/>
  <c r="AU162" i="2" s="1"/>
  <c r="AD161" i="2"/>
  <c r="AU161" i="2" s="1"/>
  <c r="AD160" i="2"/>
  <c r="AU160" i="2" s="1"/>
  <c r="AD159" i="2"/>
  <c r="AU159" i="2" s="1"/>
  <c r="AD158" i="2"/>
  <c r="AU158" i="2" s="1"/>
  <c r="AD157" i="2"/>
  <c r="AU157" i="2" s="1"/>
  <c r="AD156" i="2"/>
  <c r="AU156" i="2" s="1"/>
  <c r="AD155" i="2"/>
  <c r="AU155" i="2" s="1"/>
  <c r="AD154" i="2"/>
  <c r="AU154" i="2" s="1"/>
  <c r="AD153" i="2"/>
  <c r="AU153" i="2" s="1"/>
  <c r="AD152" i="2"/>
  <c r="AU152" i="2" s="1"/>
  <c r="AD151" i="2"/>
  <c r="AU151" i="2" s="1"/>
  <c r="AD150" i="2"/>
  <c r="AU150" i="2" s="1"/>
  <c r="AD149" i="2"/>
  <c r="AU149" i="2" s="1"/>
  <c r="AD148" i="2"/>
  <c r="AU148" i="2" s="1"/>
  <c r="AD147" i="2"/>
  <c r="AU147" i="2" s="1"/>
  <c r="AD146" i="2"/>
  <c r="AU146" i="2" s="1"/>
  <c r="AD145" i="2"/>
  <c r="AU145" i="2" s="1"/>
  <c r="AD144" i="2"/>
  <c r="AU144" i="2" s="1"/>
  <c r="AD143" i="2"/>
  <c r="AU143" i="2" s="1"/>
  <c r="AD142" i="2"/>
  <c r="AU142" i="2" s="1"/>
  <c r="AD141" i="2"/>
  <c r="AU141" i="2" s="1"/>
  <c r="AD140" i="2"/>
  <c r="AU140" i="2" s="1"/>
  <c r="AD139" i="2"/>
  <c r="AU139" i="2" s="1"/>
  <c r="AD138" i="2"/>
  <c r="AU138" i="2" s="1"/>
  <c r="AD137" i="2"/>
  <c r="AU137" i="2" s="1"/>
  <c r="AD136" i="2"/>
  <c r="AU136" i="2" s="1"/>
  <c r="AD135" i="2"/>
  <c r="AU135" i="2" s="1"/>
  <c r="AD134" i="2"/>
  <c r="AU134" i="2" s="1"/>
  <c r="AD133" i="2"/>
  <c r="AU133" i="2" s="1"/>
  <c r="AD132" i="2"/>
  <c r="AU132" i="2" s="1"/>
  <c r="AD131" i="2"/>
  <c r="AU131" i="2" s="1"/>
  <c r="AD130" i="2"/>
  <c r="AU130" i="2" s="1"/>
  <c r="AD129" i="2"/>
  <c r="AU129" i="2" s="1"/>
  <c r="AD128" i="2"/>
  <c r="AU128" i="2" s="1"/>
  <c r="AD127" i="2"/>
  <c r="AU127" i="2" s="1"/>
  <c r="AD126" i="2"/>
  <c r="AU126" i="2" s="1"/>
  <c r="AD125" i="2"/>
  <c r="AU125" i="2" s="1"/>
  <c r="AD124" i="2"/>
  <c r="AU124" i="2" s="1"/>
  <c r="AD123" i="2"/>
  <c r="AU123" i="2" s="1"/>
  <c r="AD122" i="2"/>
  <c r="AU122" i="2" s="1"/>
  <c r="AD121" i="2"/>
  <c r="AU121" i="2" s="1"/>
  <c r="AD120" i="2"/>
  <c r="AU120" i="2" s="1"/>
  <c r="AD119" i="2"/>
  <c r="AU119" i="2" s="1"/>
  <c r="AD118" i="2"/>
  <c r="AU118" i="2" s="1"/>
  <c r="AD117" i="2"/>
  <c r="AU117" i="2" s="1"/>
  <c r="AD116" i="2"/>
  <c r="AU116" i="2" s="1"/>
  <c r="AD115" i="2"/>
  <c r="AU115" i="2" s="1"/>
  <c r="AD114" i="2"/>
  <c r="AU114" i="2" s="1"/>
  <c r="AD113" i="2"/>
  <c r="AU113" i="2" s="1"/>
  <c r="AD112" i="2"/>
  <c r="AU112" i="2" s="1"/>
  <c r="AD111" i="2"/>
  <c r="AU111" i="2" s="1"/>
  <c r="AD110" i="2"/>
  <c r="AU110" i="2" s="1"/>
  <c r="AD109" i="2"/>
  <c r="AU109" i="2" s="1"/>
  <c r="AD108" i="2"/>
  <c r="AU108" i="2" s="1"/>
  <c r="AD107" i="2"/>
  <c r="AU107" i="2" s="1"/>
  <c r="AD106" i="2"/>
  <c r="AU106" i="2" s="1"/>
  <c r="AD105" i="2"/>
  <c r="AU105" i="2" s="1"/>
  <c r="AD104" i="2"/>
  <c r="AU104" i="2" s="1"/>
  <c r="AD103" i="2"/>
  <c r="AU103" i="2" s="1"/>
  <c r="AD102" i="2"/>
  <c r="AU102" i="2" s="1"/>
  <c r="AD101" i="2"/>
  <c r="AU101" i="2" s="1"/>
  <c r="AD100" i="2"/>
  <c r="AU100" i="2" s="1"/>
  <c r="AD99" i="2"/>
  <c r="AU99" i="2" s="1"/>
  <c r="AD98" i="2"/>
  <c r="AU98" i="2" s="1"/>
  <c r="AD97" i="2"/>
  <c r="AU97" i="2" s="1"/>
  <c r="AD96" i="2"/>
  <c r="AU96" i="2" s="1"/>
  <c r="AD95" i="2"/>
  <c r="AU95" i="2" s="1"/>
  <c r="AD94" i="2"/>
  <c r="AU94" i="2" s="1"/>
  <c r="AD93" i="2"/>
  <c r="AU93" i="2" s="1"/>
  <c r="AD92" i="2"/>
  <c r="AU92" i="2" s="1"/>
  <c r="AD91" i="2"/>
  <c r="AU91" i="2" s="1"/>
  <c r="AD90" i="2"/>
  <c r="AU90" i="2" s="1"/>
  <c r="AD89" i="2"/>
  <c r="AU89" i="2" s="1"/>
  <c r="AD88" i="2"/>
  <c r="AU88" i="2" s="1"/>
  <c r="AD87" i="2"/>
  <c r="AU87" i="2" s="1"/>
  <c r="AD86" i="2"/>
  <c r="AU86" i="2" s="1"/>
  <c r="AD85" i="2"/>
  <c r="AU85" i="2" s="1"/>
  <c r="AD84" i="2"/>
  <c r="AU84" i="2" s="1"/>
  <c r="AD83" i="2"/>
  <c r="AU83" i="2" s="1"/>
  <c r="AD82" i="2"/>
  <c r="AU82" i="2" s="1"/>
  <c r="AD81" i="2"/>
  <c r="AU81" i="2" s="1"/>
  <c r="AD80" i="2"/>
  <c r="AU80" i="2" s="1"/>
  <c r="AD79" i="2"/>
  <c r="AU79" i="2" s="1"/>
  <c r="AD78" i="2"/>
  <c r="AU78" i="2" s="1"/>
  <c r="AD77" i="2"/>
  <c r="AU77" i="2" s="1"/>
  <c r="AD76" i="2"/>
  <c r="AU76" i="2" s="1"/>
  <c r="AD75" i="2"/>
  <c r="AU75" i="2" s="1"/>
  <c r="AD74" i="2"/>
  <c r="AU74" i="2" s="1"/>
  <c r="AD73" i="2"/>
  <c r="AU73" i="2" s="1"/>
  <c r="AD72" i="2"/>
  <c r="AU72" i="2" s="1"/>
  <c r="AD71" i="2"/>
  <c r="AU71" i="2" s="1"/>
  <c r="AD70" i="2"/>
  <c r="AU70" i="2" s="1"/>
  <c r="AD69" i="2"/>
  <c r="AU69" i="2" s="1"/>
  <c r="AD68" i="2"/>
  <c r="AU68" i="2" s="1"/>
  <c r="AD67" i="2"/>
  <c r="AU67" i="2" s="1"/>
  <c r="AD66" i="2"/>
  <c r="AU66" i="2" s="1"/>
  <c r="AD65" i="2"/>
  <c r="AU65" i="2" s="1"/>
  <c r="AD64" i="2"/>
  <c r="AU64" i="2" s="1"/>
  <c r="AD63" i="2"/>
  <c r="AU63" i="2" s="1"/>
  <c r="AD62" i="2"/>
  <c r="AU62" i="2" s="1"/>
  <c r="AD61" i="2"/>
  <c r="AU61" i="2" s="1"/>
  <c r="AD60" i="2"/>
  <c r="AU60" i="2" s="1"/>
  <c r="AD59" i="2"/>
  <c r="AU59" i="2" s="1"/>
  <c r="AD58" i="2"/>
  <c r="AU58" i="2" s="1"/>
  <c r="AD57" i="2"/>
  <c r="AU57" i="2" s="1"/>
  <c r="AD56" i="2"/>
  <c r="AU56" i="2" s="1"/>
  <c r="AD55" i="2"/>
  <c r="AU55" i="2" s="1"/>
  <c r="AD54" i="2"/>
  <c r="AU54" i="2" s="1"/>
  <c r="AD53" i="2"/>
  <c r="AU53" i="2" s="1"/>
  <c r="AD52" i="2"/>
  <c r="AU52" i="2" s="1"/>
  <c r="AD51" i="2"/>
  <c r="AU51" i="2" s="1"/>
  <c r="AD50" i="2"/>
  <c r="AU50" i="2" s="1"/>
  <c r="AD49" i="2"/>
  <c r="AU49" i="2" s="1"/>
  <c r="AD48" i="2"/>
  <c r="AU48" i="2" s="1"/>
  <c r="AD47" i="2"/>
  <c r="AU47" i="2" s="1"/>
  <c r="AD46" i="2"/>
  <c r="AU46" i="2" s="1"/>
  <c r="AD45" i="2"/>
  <c r="AU45" i="2" s="1"/>
  <c r="AD44" i="2"/>
  <c r="AU44" i="2" s="1"/>
  <c r="AD43" i="2"/>
  <c r="AU43" i="2" s="1"/>
  <c r="AD42" i="2"/>
  <c r="AU42" i="2" s="1"/>
  <c r="AD41" i="2"/>
  <c r="AU41" i="2" s="1"/>
  <c r="AD40" i="2"/>
  <c r="AU40" i="2" s="1"/>
  <c r="AD39" i="2"/>
  <c r="AU39" i="2" s="1"/>
  <c r="AD38" i="2"/>
  <c r="AU38" i="2" s="1"/>
  <c r="AD37" i="2"/>
  <c r="AU37" i="2" s="1"/>
  <c r="AD36" i="2"/>
  <c r="AU36" i="2" s="1"/>
  <c r="AD35" i="2"/>
  <c r="AU35" i="2" s="1"/>
  <c r="AD34" i="2"/>
  <c r="AU34" i="2" s="1"/>
  <c r="AD33" i="2"/>
  <c r="AU33" i="2" s="1"/>
  <c r="AD32" i="2"/>
  <c r="AU32" i="2" s="1"/>
  <c r="AD31" i="2"/>
  <c r="AU31" i="2" s="1"/>
  <c r="AD30" i="2"/>
  <c r="AU30" i="2" s="1"/>
  <c r="AD29" i="2"/>
  <c r="AU29" i="2" s="1"/>
  <c r="AD28" i="2"/>
  <c r="AU28" i="2" s="1"/>
  <c r="AD27" i="2"/>
  <c r="AU27" i="2" s="1"/>
  <c r="AD26" i="2"/>
  <c r="AU26" i="2" s="1"/>
  <c r="AD25" i="2"/>
  <c r="AU25" i="2" s="1"/>
  <c r="AD24" i="2"/>
  <c r="AU24" i="2" s="1"/>
  <c r="AD23" i="2"/>
  <c r="AU23" i="2" s="1"/>
  <c r="AD22" i="2"/>
  <c r="AU22" i="2" s="1"/>
  <c r="AD21" i="2"/>
  <c r="AU21" i="2" s="1"/>
  <c r="AD20" i="2"/>
  <c r="AU20" i="2" s="1"/>
  <c r="AD19" i="2"/>
  <c r="AU19" i="2" s="1"/>
  <c r="AD18" i="2"/>
  <c r="AU18" i="2" s="1"/>
  <c r="AD17" i="2"/>
  <c r="AU17" i="2" s="1"/>
  <c r="AD16" i="2"/>
  <c r="AU16" i="2" s="1"/>
  <c r="AD15" i="2"/>
  <c r="AU15" i="2" s="1"/>
  <c r="AD14" i="2"/>
  <c r="AU14" i="2" s="1"/>
  <c r="AD13" i="2"/>
  <c r="AU13" i="2" s="1"/>
  <c r="AD12" i="2"/>
  <c r="AU12" i="2" s="1"/>
  <c r="AD11" i="2"/>
  <c r="AU11" i="2" s="1"/>
  <c r="AD10" i="2"/>
  <c r="AU10" i="2" s="1"/>
  <c r="AD9" i="2"/>
  <c r="AU9" i="2" s="1"/>
  <c r="AD8" i="2"/>
  <c r="AU8" i="2" s="1"/>
  <c r="AH491" i="2" l="1"/>
  <c r="AH490" i="2" s="1"/>
  <c r="AH489" i="2" s="1"/>
  <c r="AH206" i="2"/>
  <c r="AH322" i="2"/>
  <c r="AH313" i="2" s="1"/>
  <c r="AH281" i="2"/>
  <c r="AH257" i="2" s="1"/>
  <c r="AH334" i="2"/>
  <c r="AH329" i="2" s="1"/>
  <c r="AH480" i="2"/>
  <c r="AH479" i="2" s="1"/>
  <c r="AH431" i="2"/>
  <c r="AH160" i="2"/>
  <c r="AH450" i="2"/>
  <c r="J225" i="3"/>
  <c r="J224" i="3" s="1"/>
  <c r="K8" i="3"/>
  <c r="AH233" i="2"/>
  <c r="AH232" i="2" s="1"/>
  <c r="AH11" i="2"/>
  <c r="AH295" i="2"/>
  <c r="AH420" i="2"/>
  <c r="AH108" i="2"/>
  <c r="AH102" i="2" s="1"/>
  <c r="AH101" i="2" s="1"/>
  <c r="AH344" i="2"/>
  <c r="AH343" i="2" s="1"/>
  <c r="AH342" i="2" s="1"/>
  <c r="AH171" i="2"/>
  <c r="AH49" i="2"/>
  <c r="AH48" i="2" s="1"/>
  <c r="AH26" i="2"/>
  <c r="AH218" i="2"/>
  <c r="AH143" i="2"/>
  <c r="AH72" i="2"/>
  <c r="AH376" i="2"/>
  <c r="AH375" i="2" s="1"/>
  <c r="AH354" i="2"/>
  <c r="AH10" i="2" l="1"/>
  <c r="AH374" i="2"/>
  <c r="AH373" i="2" s="1"/>
  <c r="AH47" i="2"/>
  <c r="AH217" i="2"/>
  <c r="AH142" i="2"/>
  <c r="AH328" i="2"/>
  <c r="AH327" i="2" l="1"/>
  <c r="AH9" i="2"/>
  <c r="AH141" i="2"/>
  <c r="AH100" i="2" s="1"/>
  <c r="S932" i="1"/>
  <c r="S931" i="1"/>
  <c r="S930" i="1"/>
  <c r="S929" i="1"/>
  <c r="S928" i="1"/>
  <c r="S927" i="1"/>
  <c r="N932" i="1"/>
  <c r="N931" i="1"/>
  <c r="N930" i="1"/>
  <c r="N929" i="1"/>
  <c r="N928" i="1"/>
  <c r="N927" i="1"/>
  <c r="Q932" i="1"/>
  <c r="Q931" i="1"/>
  <c r="Q930" i="1"/>
  <c r="Q929" i="1"/>
  <c r="Q928" i="1"/>
  <c r="Q927" i="1"/>
  <c r="S922" i="1"/>
  <c r="S923" i="1"/>
  <c r="S924" i="1"/>
  <c r="S925" i="1"/>
  <c r="S918" i="1"/>
  <c r="S919" i="1"/>
  <c r="S920" i="1"/>
  <c r="S914" i="1"/>
  <c r="S915" i="1"/>
  <c r="S916" i="1"/>
  <c r="S910" i="1"/>
  <c r="S911" i="1"/>
  <c r="S912" i="1"/>
  <c r="B921" i="1"/>
  <c r="B917" i="1"/>
  <c r="B913" i="1"/>
  <c r="D925" i="1"/>
  <c r="H925" i="1" s="1"/>
  <c r="D924" i="1"/>
  <c r="D920" i="1"/>
  <c r="H920" i="1" s="1"/>
  <c r="D916" i="1"/>
  <c r="D912" i="1"/>
  <c r="D923" i="1"/>
  <c r="D919" i="1"/>
  <c r="D915" i="1"/>
  <c r="D911" i="1"/>
  <c r="D922" i="1"/>
  <c r="D918" i="1"/>
  <c r="D914" i="1"/>
  <c r="B909" i="1"/>
  <c r="B908" i="1"/>
  <c r="E894" i="1"/>
  <c r="F894" i="1"/>
  <c r="L894" i="1"/>
  <c r="S894" i="1"/>
  <c r="O894" i="1"/>
  <c r="E895" i="1"/>
  <c r="F895" i="1"/>
  <c r="G895" i="1"/>
  <c r="I895" i="1"/>
  <c r="J895" i="1"/>
  <c r="L895" i="1"/>
  <c r="M895" i="1"/>
  <c r="S895" i="1" s="1"/>
  <c r="O895" i="1"/>
  <c r="P895" i="1"/>
  <c r="E896" i="1"/>
  <c r="F896" i="1"/>
  <c r="G896" i="1"/>
  <c r="I896" i="1"/>
  <c r="J896" i="1"/>
  <c r="L896" i="1"/>
  <c r="M896" i="1"/>
  <c r="S896" i="1" s="1"/>
  <c r="O896" i="1"/>
  <c r="P896" i="1"/>
  <c r="E897" i="1"/>
  <c r="F897" i="1"/>
  <c r="G897" i="1"/>
  <c r="I897" i="1"/>
  <c r="J897" i="1"/>
  <c r="M897" i="1" s="1"/>
  <c r="S897" i="1" s="1"/>
  <c r="L897" i="1"/>
  <c r="O897" i="1"/>
  <c r="P897" i="1"/>
  <c r="E898" i="1"/>
  <c r="F898" i="1"/>
  <c r="G898" i="1"/>
  <c r="I898" i="1"/>
  <c r="J898" i="1"/>
  <c r="L898" i="1"/>
  <c r="M898" i="1"/>
  <c r="S898" i="1" s="1"/>
  <c r="O898" i="1"/>
  <c r="P898" i="1"/>
  <c r="E899" i="1"/>
  <c r="F899" i="1"/>
  <c r="G899" i="1"/>
  <c r="I899" i="1"/>
  <c r="J899" i="1"/>
  <c r="L899" i="1"/>
  <c r="M899" i="1"/>
  <c r="S899" i="1" s="1"/>
  <c r="O899" i="1"/>
  <c r="P899" i="1"/>
  <c r="E900" i="1"/>
  <c r="F900" i="1"/>
  <c r="G900" i="1"/>
  <c r="I900" i="1"/>
  <c r="J900" i="1"/>
  <c r="L900" i="1"/>
  <c r="M900" i="1"/>
  <c r="S900" i="1" s="1"/>
  <c r="O900" i="1"/>
  <c r="P900" i="1"/>
  <c r="E901" i="1"/>
  <c r="F901" i="1"/>
  <c r="G901" i="1"/>
  <c r="I901" i="1"/>
  <c r="J901" i="1"/>
  <c r="L901" i="1"/>
  <c r="M901" i="1"/>
  <c r="S901" i="1" s="1"/>
  <c r="O901" i="1"/>
  <c r="P901" i="1"/>
  <c r="E902" i="1"/>
  <c r="F902" i="1"/>
  <c r="G902" i="1"/>
  <c r="I902" i="1"/>
  <c r="J902" i="1"/>
  <c r="L902" i="1"/>
  <c r="M902" i="1"/>
  <c r="S902" i="1" s="1"/>
  <c r="O902" i="1"/>
  <c r="P902" i="1"/>
  <c r="E903" i="1"/>
  <c r="F903" i="1"/>
  <c r="G903" i="1"/>
  <c r="I903" i="1"/>
  <c r="J903" i="1"/>
  <c r="L903" i="1"/>
  <c r="M903" i="1"/>
  <c r="O903" i="1"/>
  <c r="P903" i="1"/>
  <c r="E904" i="1"/>
  <c r="F904" i="1"/>
  <c r="G904" i="1"/>
  <c r="I904" i="1"/>
  <c r="J904" i="1"/>
  <c r="L904" i="1"/>
  <c r="M904" i="1"/>
  <c r="S904" i="1" s="1"/>
  <c r="O904" i="1"/>
  <c r="P904" i="1"/>
  <c r="E905" i="1"/>
  <c r="F905" i="1"/>
  <c r="G905" i="1"/>
  <c r="I905" i="1"/>
  <c r="J905" i="1"/>
  <c r="L905" i="1"/>
  <c r="M905" i="1"/>
  <c r="S905" i="1" s="1"/>
  <c r="O905" i="1"/>
  <c r="P905" i="1"/>
  <c r="S906" i="1"/>
  <c r="E955" i="1"/>
  <c r="F907" i="1"/>
  <c r="F955" i="1" s="1"/>
  <c r="G907" i="1"/>
  <c r="G955" i="1" s="1"/>
  <c r="S907" i="1"/>
  <c r="O907" i="1"/>
  <c r="D894" i="1"/>
  <c r="D902" i="1"/>
  <c r="D901" i="1"/>
  <c r="D907" i="1"/>
  <c r="D904" i="1"/>
  <c r="D905" i="1"/>
  <c r="D903" i="1"/>
  <c r="D900" i="1"/>
  <c r="D898" i="1"/>
  <c r="D897" i="1"/>
  <c r="D896" i="1"/>
  <c r="J893" i="1" l="1"/>
  <c r="AH8" i="2"/>
  <c r="Q926" i="1"/>
  <c r="S926" i="1"/>
  <c r="S913" i="1"/>
  <c r="H906" i="1"/>
  <c r="K906" i="1" s="1"/>
  <c r="N926" i="1"/>
  <c r="S917" i="1"/>
  <c r="S921" i="1"/>
  <c r="H902" i="1"/>
  <c r="K902" i="1" s="1"/>
  <c r="H894" i="1"/>
  <c r="K894" i="1" s="1"/>
  <c r="K920" i="1"/>
  <c r="H914" i="1"/>
  <c r="K914" i="1" s="1"/>
  <c r="H911" i="1"/>
  <c r="K911" i="1" s="1"/>
  <c r="H904" i="1"/>
  <c r="K904" i="1" s="1"/>
  <c r="H924" i="1"/>
  <c r="K924" i="1" s="1"/>
  <c r="K925" i="1"/>
  <c r="H901" i="1"/>
  <c r="K901" i="1" s="1"/>
  <c r="H898" i="1"/>
  <c r="K898" i="1" s="1"/>
  <c r="H897" i="1"/>
  <c r="K897" i="1" s="1"/>
  <c r="H915" i="1"/>
  <c r="K915" i="1" s="1"/>
  <c r="H922" i="1"/>
  <c r="K922" i="1" s="1"/>
  <c r="H919" i="1"/>
  <c r="K919" i="1" s="1"/>
  <c r="H896" i="1"/>
  <c r="K896" i="1" s="1"/>
  <c r="H900" i="1"/>
  <c r="K900" i="1" s="1"/>
  <c r="H923" i="1"/>
  <c r="K923" i="1" s="1"/>
  <c r="D955" i="1"/>
  <c r="H955" i="1" s="1"/>
  <c r="K955" i="1" s="1"/>
  <c r="H907" i="1"/>
  <c r="K907" i="1" s="1"/>
  <c r="H912" i="1"/>
  <c r="R912" i="1" s="1"/>
  <c r="H910" i="1"/>
  <c r="K910" i="1" s="1"/>
  <c r="H918" i="1"/>
  <c r="K918" i="1" s="1"/>
  <c r="H903" i="1"/>
  <c r="K903" i="1" s="1"/>
  <c r="H905" i="1"/>
  <c r="K905" i="1" s="1"/>
  <c r="H916" i="1"/>
  <c r="K916" i="1" s="1"/>
  <c r="N897" i="1"/>
  <c r="N905" i="1"/>
  <c r="N901" i="1"/>
  <c r="Q903" i="1"/>
  <c r="N915" i="1"/>
  <c r="N918" i="1"/>
  <c r="Q920" i="1"/>
  <c r="Q924" i="1"/>
  <c r="N916" i="1"/>
  <c r="N914" i="1"/>
  <c r="N922" i="1"/>
  <c r="N920" i="1"/>
  <c r="Q907" i="1"/>
  <c r="Q899" i="1"/>
  <c r="Q895" i="1"/>
  <c r="N911" i="1"/>
  <c r="N925" i="1"/>
  <c r="Q906" i="1"/>
  <c r="Q916" i="1"/>
  <c r="Q919" i="1"/>
  <c r="Q923" i="1"/>
  <c r="Q904" i="1"/>
  <c r="Q900" i="1"/>
  <c r="Q896" i="1"/>
  <c r="Q902" i="1"/>
  <c r="S903" i="1"/>
  <c r="N903" i="1"/>
  <c r="Q915" i="1"/>
  <c r="Q918" i="1"/>
  <c r="Q922" i="1"/>
  <c r="N906" i="1"/>
  <c r="N902" i="1"/>
  <c r="N898" i="1"/>
  <c r="N894" i="1"/>
  <c r="N907" i="1"/>
  <c r="N899" i="1"/>
  <c r="Q905" i="1"/>
  <c r="Q901" i="1"/>
  <c r="Q897" i="1"/>
  <c r="N919" i="1"/>
  <c r="N923" i="1"/>
  <c r="N904" i="1"/>
  <c r="N900" i="1"/>
  <c r="N896" i="1"/>
  <c r="N895" i="1"/>
  <c r="Q914" i="1"/>
  <c r="Q925" i="1"/>
  <c r="Q898" i="1"/>
  <c r="Q894" i="1"/>
  <c r="N910" i="1"/>
  <c r="N924" i="1"/>
  <c r="Q911" i="1"/>
  <c r="Q910" i="1"/>
  <c r="P893" i="1"/>
  <c r="E893" i="1"/>
  <c r="E954" i="1" s="1"/>
  <c r="G893" i="1"/>
  <c r="G954" i="1" s="1"/>
  <c r="O893" i="1"/>
  <c r="M893" i="1"/>
  <c r="S893" i="1" s="1"/>
  <c r="L893" i="1"/>
  <c r="F893" i="1"/>
  <c r="F954" i="1" s="1"/>
  <c r="I893" i="1"/>
  <c r="K913" i="1" l="1"/>
  <c r="Q917" i="1"/>
  <c r="N917" i="1"/>
  <c r="N921" i="1"/>
  <c r="K921" i="1"/>
  <c r="N913" i="1"/>
  <c r="Q913" i="1"/>
  <c r="K917" i="1"/>
  <c r="Q921" i="1"/>
  <c r="R911" i="1"/>
  <c r="R900" i="1"/>
  <c r="R924" i="1"/>
  <c r="R904" i="1"/>
  <c r="R898" i="1"/>
  <c r="R916" i="1"/>
  <c r="R905" i="1"/>
  <c r="R919" i="1"/>
  <c r="P955" i="1"/>
  <c r="R910" i="1"/>
  <c r="M955" i="1"/>
  <c r="J955" i="1"/>
  <c r="R903" i="1"/>
  <c r="R922" i="1"/>
  <c r="R907" i="1"/>
  <c r="R915" i="1"/>
  <c r="N955" i="1"/>
  <c r="R894" i="1"/>
  <c r="R902" i="1"/>
  <c r="R914" i="1"/>
  <c r="R906" i="1"/>
  <c r="Q893" i="1"/>
  <c r="R918" i="1"/>
  <c r="R896" i="1"/>
  <c r="R923" i="1"/>
  <c r="R901" i="1"/>
  <c r="R920" i="1"/>
  <c r="R925" i="1"/>
  <c r="R897" i="1"/>
  <c r="N893" i="1"/>
  <c r="D895" i="1"/>
  <c r="H895" i="1" s="1"/>
  <c r="K895" i="1" s="1"/>
  <c r="R913" i="1" l="1"/>
  <c r="R921" i="1"/>
  <c r="R917" i="1"/>
  <c r="R895" i="1"/>
  <c r="S13" i="1" l="1"/>
  <c r="S12" i="1" s="1"/>
  <c r="S11" i="1" s="1"/>
  <c r="S10" i="1" s="1"/>
  <c r="S9" i="1" s="1"/>
  <c r="S8" i="1" s="1"/>
  <c r="D576" i="1"/>
  <c r="H576" i="1" s="1"/>
  <c r="D568" i="1"/>
  <c r="H568" i="1" s="1"/>
  <c r="D564" i="1"/>
  <c r="H564" i="1" s="1"/>
  <c r="D561" i="1"/>
  <c r="H561" i="1" s="1"/>
  <c r="D554" i="1"/>
  <c r="H554" i="1" s="1"/>
  <c r="D547" i="1"/>
  <c r="H547" i="1" s="1"/>
  <c r="D541" i="1"/>
  <c r="H541" i="1" s="1"/>
  <c r="D533" i="1"/>
  <c r="H533" i="1" s="1"/>
  <c r="D528" i="1"/>
  <c r="H528" i="1" s="1"/>
  <c r="D524" i="1"/>
  <c r="H524" i="1" s="1"/>
  <c r="D518" i="1"/>
  <c r="H518" i="1" s="1"/>
  <c r="D514" i="1"/>
  <c r="H514" i="1" s="1"/>
  <c r="D510" i="1"/>
  <c r="H510" i="1" s="1"/>
  <c r="D506" i="1"/>
  <c r="H506" i="1" s="1"/>
  <c r="D503" i="1"/>
  <c r="H503" i="1" s="1"/>
  <c r="D499" i="1"/>
  <c r="H499" i="1" s="1"/>
  <c r="D495" i="1"/>
  <c r="H495" i="1" s="1"/>
  <c r="D491" i="1"/>
  <c r="H491" i="1" s="1"/>
  <c r="D487" i="1"/>
  <c r="H487" i="1" s="1"/>
  <c r="D483" i="1"/>
  <c r="H483" i="1" s="1"/>
  <c r="D479" i="1"/>
  <c r="H479" i="1" s="1"/>
  <c r="D475" i="1"/>
  <c r="H475" i="1" s="1"/>
  <c r="D470" i="1"/>
  <c r="H470" i="1" s="1"/>
  <c r="D466" i="1"/>
  <c r="H466" i="1" s="1"/>
  <c r="D462" i="1"/>
  <c r="H462" i="1" s="1"/>
  <c r="D459" i="1"/>
  <c r="H459" i="1" s="1"/>
  <c r="D455" i="1"/>
  <c r="H455" i="1" s="1"/>
  <c r="D451" i="1"/>
  <c r="H451" i="1" s="1"/>
  <c r="D447" i="1"/>
  <c r="H447" i="1" s="1"/>
  <c r="D443" i="1"/>
  <c r="H443" i="1" s="1"/>
  <c r="D435" i="1"/>
  <c r="H435" i="1" s="1"/>
  <c r="D431" i="1"/>
  <c r="H431" i="1" s="1"/>
  <c r="D427" i="1"/>
  <c r="H427" i="1" s="1"/>
  <c r="D421" i="1"/>
  <c r="H421" i="1" s="1"/>
  <c r="D416" i="1"/>
  <c r="H416" i="1" s="1"/>
  <c r="D411" i="1"/>
  <c r="H411" i="1" s="1"/>
  <c r="D405" i="1"/>
  <c r="H405" i="1" s="1"/>
  <c r="D399" i="1"/>
  <c r="H399" i="1" s="1"/>
  <c r="D397" i="1"/>
  <c r="H397" i="1" s="1"/>
  <c r="D384" i="1"/>
  <c r="H384" i="1" s="1"/>
  <c r="D380" i="1"/>
  <c r="H380" i="1" s="1"/>
  <c r="D375" i="1"/>
  <c r="H375" i="1" s="1"/>
  <c r="D370" i="1"/>
  <c r="H370" i="1" s="1"/>
  <c r="D368" i="1"/>
  <c r="H368" i="1" s="1"/>
  <c r="D365" i="1"/>
  <c r="H365" i="1" s="1"/>
  <c r="D361" i="1"/>
  <c r="H361" i="1" s="1"/>
  <c r="D348" i="1"/>
  <c r="H348" i="1" s="1"/>
  <c r="D343" i="1"/>
  <c r="H343" i="1" s="1"/>
  <c r="D341" i="1"/>
  <c r="H341" i="1" s="1"/>
  <c r="D335" i="1"/>
  <c r="H335" i="1" s="1"/>
  <c r="D328" i="1"/>
  <c r="H328" i="1" s="1"/>
  <c r="D326" i="1"/>
  <c r="H326" i="1" s="1"/>
  <c r="D317" i="1"/>
  <c r="H317" i="1" s="1"/>
  <c r="D313" i="1"/>
  <c r="H313" i="1" s="1"/>
  <c r="D311" i="1"/>
  <c r="H311" i="1" s="1"/>
  <c r="D304" i="1"/>
  <c r="H304" i="1" s="1"/>
  <c r="D293" i="1"/>
  <c r="H293" i="1" s="1"/>
  <c r="D287" i="1"/>
  <c r="H287" i="1" s="1"/>
  <c r="D285" i="1"/>
  <c r="H285" i="1" s="1"/>
  <c r="D268" i="1"/>
  <c r="H268" i="1" s="1"/>
  <c r="D263" i="1"/>
  <c r="H263" i="1" s="1"/>
  <c r="D247" i="1"/>
  <c r="H247" i="1" s="1"/>
  <c r="D239" i="1"/>
  <c r="H239" i="1" s="1"/>
  <c r="D173" i="1"/>
  <c r="H173" i="1" s="1"/>
  <c r="D156" i="1"/>
  <c r="H156" i="1" s="1"/>
  <c r="D144" i="1"/>
  <c r="H144" i="1" s="1"/>
  <c r="D130" i="1"/>
  <c r="H130" i="1" s="1"/>
  <c r="D122" i="1"/>
  <c r="H122" i="1" s="1"/>
  <c r="D113" i="1"/>
  <c r="H113" i="1" s="1"/>
  <c r="D98" i="1"/>
  <c r="H98" i="1" s="1"/>
  <c r="D95" i="1"/>
  <c r="H95" i="1" s="1"/>
  <c r="R348" i="1" l="1"/>
  <c r="K348" i="1"/>
  <c r="R518" i="1"/>
  <c r="K518" i="1"/>
  <c r="R113" i="1"/>
  <c r="K113" i="1"/>
  <c r="R528" i="1"/>
  <c r="K528" i="1"/>
  <c r="R122" i="1"/>
  <c r="K122" i="1"/>
  <c r="R304" i="1"/>
  <c r="K304" i="1"/>
  <c r="R130" i="1"/>
  <c r="K130" i="1"/>
  <c r="R311" i="1"/>
  <c r="K311" i="1"/>
  <c r="R370" i="1"/>
  <c r="K370" i="1"/>
  <c r="R435" i="1"/>
  <c r="K435" i="1"/>
  <c r="R487" i="1"/>
  <c r="K487" i="1"/>
  <c r="R541" i="1"/>
  <c r="K541" i="1"/>
  <c r="R285" i="1"/>
  <c r="K285" i="1"/>
  <c r="R475" i="1"/>
  <c r="K475" i="1"/>
  <c r="R293" i="1"/>
  <c r="K293" i="1"/>
  <c r="R368" i="1"/>
  <c r="K368" i="1"/>
  <c r="R547" i="1"/>
  <c r="K547" i="1"/>
  <c r="R451" i="1"/>
  <c r="K451" i="1"/>
  <c r="R561" i="1"/>
  <c r="K561" i="1"/>
  <c r="R95" i="1"/>
  <c r="K95" i="1"/>
  <c r="R287" i="1"/>
  <c r="K287" i="1"/>
  <c r="R98" i="1"/>
  <c r="K98" i="1"/>
  <c r="R524" i="1"/>
  <c r="K524" i="1"/>
  <c r="R365" i="1"/>
  <c r="K365" i="1"/>
  <c r="R431" i="1"/>
  <c r="K431" i="1"/>
  <c r="R144" i="1"/>
  <c r="K144" i="1"/>
  <c r="R443" i="1"/>
  <c r="K443" i="1"/>
  <c r="R156" i="1"/>
  <c r="K156" i="1"/>
  <c r="R447" i="1"/>
  <c r="K447" i="1"/>
  <c r="K173" i="1"/>
  <c r="R173" i="1"/>
  <c r="R384" i="1"/>
  <c r="K384" i="1"/>
  <c r="R239" i="1"/>
  <c r="K239" i="1"/>
  <c r="R397" i="1"/>
  <c r="K397" i="1"/>
  <c r="R455" i="1"/>
  <c r="K455" i="1"/>
  <c r="R247" i="1"/>
  <c r="K247" i="1"/>
  <c r="R335" i="1"/>
  <c r="K335" i="1"/>
  <c r="R399" i="1"/>
  <c r="K399" i="1"/>
  <c r="R459" i="1"/>
  <c r="K459" i="1"/>
  <c r="R506" i="1"/>
  <c r="K506" i="1"/>
  <c r="R568" i="1"/>
  <c r="K568" i="1"/>
  <c r="R416" i="1"/>
  <c r="K416" i="1"/>
  <c r="R361" i="1"/>
  <c r="K361" i="1"/>
  <c r="R427" i="1"/>
  <c r="K427" i="1"/>
  <c r="R533" i="1"/>
  <c r="K533" i="1"/>
  <c r="K375" i="1"/>
  <c r="R375" i="1"/>
  <c r="R317" i="1"/>
  <c r="K317" i="1"/>
  <c r="R554" i="1"/>
  <c r="K554" i="1"/>
  <c r="R326" i="1"/>
  <c r="K326" i="1"/>
  <c r="R564" i="1"/>
  <c r="K564" i="1"/>
  <c r="R263" i="1"/>
  <c r="K263" i="1"/>
  <c r="R341" i="1"/>
  <c r="K341" i="1"/>
  <c r="R405" i="1"/>
  <c r="K405" i="1"/>
  <c r="R462" i="1"/>
  <c r="K462" i="1"/>
  <c r="R510" i="1"/>
  <c r="K510" i="1"/>
  <c r="R576" i="1"/>
  <c r="K576" i="1"/>
  <c r="R470" i="1"/>
  <c r="K470" i="1"/>
  <c r="R421" i="1"/>
  <c r="K421" i="1"/>
  <c r="R479" i="1"/>
  <c r="K479" i="1"/>
  <c r="K483" i="1"/>
  <c r="R483" i="1"/>
  <c r="R313" i="1"/>
  <c r="K313" i="1"/>
  <c r="R491" i="1"/>
  <c r="K491" i="1"/>
  <c r="R380" i="1"/>
  <c r="K380" i="1"/>
  <c r="R495" i="1"/>
  <c r="K495" i="1"/>
  <c r="R499" i="1"/>
  <c r="K499" i="1"/>
  <c r="R328" i="1"/>
  <c r="K328" i="1"/>
  <c r="R503" i="1"/>
  <c r="K503" i="1"/>
  <c r="R268" i="1"/>
  <c r="K268" i="1"/>
  <c r="R343" i="1"/>
  <c r="K343" i="1"/>
  <c r="R411" i="1"/>
  <c r="K411" i="1"/>
  <c r="R466" i="1"/>
  <c r="K466" i="1"/>
  <c r="K514" i="1"/>
  <c r="R514" i="1"/>
  <c r="D392" i="1"/>
  <c r="H392" i="1" s="1"/>
  <c r="D26" i="1"/>
  <c r="H26" i="1" s="1"/>
  <c r="D11" i="1"/>
  <c r="D231" i="1"/>
  <c r="H231" i="1" s="1"/>
  <c r="D330" i="1"/>
  <c r="H330" i="1" s="1"/>
  <c r="D267" i="1"/>
  <c r="H267" i="1" s="1"/>
  <c r="D143" i="1"/>
  <c r="H143" i="1" s="1"/>
  <c r="D172" i="1"/>
  <c r="H172" i="1" s="1"/>
  <c r="D250" i="1"/>
  <c r="H250" i="1" s="1"/>
  <c r="D112" i="1"/>
  <c r="H112" i="1" s="1"/>
  <c r="O952" i="1"/>
  <c r="D420" i="1"/>
  <c r="H420" i="1" s="1"/>
  <c r="D575" i="1"/>
  <c r="H575" i="1" s="1"/>
  <c r="D540" i="1"/>
  <c r="H540" i="1" s="1"/>
  <c r="D546" i="1"/>
  <c r="H546" i="1" s="1"/>
  <c r="D364" i="1"/>
  <c r="H364" i="1" s="1"/>
  <c r="D532" i="1"/>
  <c r="H532" i="1" s="1"/>
  <c r="D404" i="1"/>
  <c r="H404" i="1" s="1"/>
  <c r="D94" i="1"/>
  <c r="H94" i="1" s="1"/>
  <c r="D155" i="1"/>
  <c r="H155" i="1" s="1"/>
  <c r="D347" i="1"/>
  <c r="H347" i="1" s="1"/>
  <c r="D410" i="1"/>
  <c r="H410" i="1" s="1"/>
  <c r="D97" i="1"/>
  <c r="H97" i="1" s="1"/>
  <c r="D308" i="1"/>
  <c r="H308" i="1" s="1"/>
  <c r="D899" i="1"/>
  <c r="H899" i="1" s="1"/>
  <c r="K899" i="1" s="1"/>
  <c r="D360" i="1"/>
  <c r="H360" i="1" s="1"/>
  <c r="D415" i="1"/>
  <c r="H415" i="1" s="1"/>
  <c r="D426" i="1"/>
  <c r="H426" i="1" s="1"/>
  <c r="D553" i="1"/>
  <c r="H553" i="1" s="1"/>
  <c r="D523" i="1"/>
  <c r="H523" i="1" s="1"/>
  <c r="D505" i="1"/>
  <c r="H505" i="1" s="1"/>
  <c r="D486" i="1"/>
  <c r="H486" i="1" s="1"/>
  <c r="D474" i="1"/>
  <c r="H474" i="1" s="1"/>
  <c r="D379" i="1"/>
  <c r="H379" i="1" s="1"/>
  <c r="D367" i="1"/>
  <c r="H367" i="1" s="1"/>
  <c r="D316" i="1"/>
  <c r="H316" i="1" s="1"/>
  <c r="D284" i="1"/>
  <c r="H284" i="1" s="1"/>
  <c r="R316" i="1" l="1"/>
  <c r="K316" i="1"/>
  <c r="R308" i="1"/>
  <c r="K308" i="1"/>
  <c r="R420" i="1"/>
  <c r="K420" i="1"/>
  <c r="R97" i="1"/>
  <c r="K97" i="1"/>
  <c r="R379" i="1"/>
  <c r="K379" i="1"/>
  <c r="R250" i="1"/>
  <c r="K250" i="1"/>
  <c r="R155" i="1"/>
  <c r="K155" i="1"/>
  <c r="R505" i="1"/>
  <c r="K505" i="1"/>
  <c r="R143" i="1"/>
  <c r="K143" i="1"/>
  <c r="R486" i="1"/>
  <c r="K486" i="1"/>
  <c r="R523" i="1"/>
  <c r="K523" i="1"/>
  <c r="R267" i="1"/>
  <c r="K267" i="1"/>
  <c r="R553" i="1"/>
  <c r="K553" i="1"/>
  <c r="R532" i="1"/>
  <c r="K532" i="1"/>
  <c r="R330" i="1"/>
  <c r="K330" i="1"/>
  <c r="R474" i="1"/>
  <c r="K474" i="1"/>
  <c r="R426" i="1"/>
  <c r="K426" i="1"/>
  <c r="R364" i="1"/>
  <c r="K364" i="1"/>
  <c r="R231" i="1"/>
  <c r="K231" i="1"/>
  <c r="R410" i="1"/>
  <c r="K410" i="1"/>
  <c r="R172" i="1"/>
  <c r="K172" i="1"/>
  <c r="R94" i="1"/>
  <c r="K94" i="1"/>
  <c r="R404" i="1"/>
  <c r="K404" i="1"/>
  <c r="K415" i="1"/>
  <c r="R415" i="1"/>
  <c r="R546" i="1"/>
  <c r="K546" i="1"/>
  <c r="R112" i="1"/>
  <c r="K112" i="1"/>
  <c r="R347" i="1"/>
  <c r="K347" i="1"/>
  <c r="R360" i="1"/>
  <c r="K360" i="1"/>
  <c r="R540" i="1"/>
  <c r="K540" i="1"/>
  <c r="R26" i="1"/>
  <c r="R10" i="1" s="1"/>
  <c r="K26" i="1"/>
  <c r="K10" i="1" s="1"/>
  <c r="H10" i="1"/>
  <c r="R367" i="1"/>
  <c r="K367" i="1"/>
  <c r="R284" i="1"/>
  <c r="K284" i="1"/>
  <c r="R575" i="1"/>
  <c r="K575" i="1"/>
  <c r="R392" i="1"/>
  <c r="K392" i="1"/>
  <c r="D149" i="1"/>
  <c r="H149" i="1" s="1"/>
  <c r="D141" i="1"/>
  <c r="H141" i="1" s="1"/>
  <c r="D374" i="1"/>
  <c r="H374" i="1" s="1"/>
  <c r="D391" i="1"/>
  <c r="H391" i="1" s="1"/>
  <c r="D74" i="1"/>
  <c r="H74" i="1" s="1"/>
  <c r="D10" i="1"/>
  <c r="D292" i="1"/>
  <c r="H292" i="1" s="1"/>
  <c r="D266" i="1"/>
  <c r="H266" i="1" s="1"/>
  <c r="D346" i="1"/>
  <c r="H346" i="1" s="1"/>
  <c r="H930" i="1"/>
  <c r="K930" i="1" s="1"/>
  <c r="H927" i="1"/>
  <c r="H928" i="1"/>
  <c r="K928" i="1" s="1"/>
  <c r="H932" i="1"/>
  <c r="K932" i="1" s="1"/>
  <c r="D409" i="1"/>
  <c r="H409" i="1" s="1"/>
  <c r="H931" i="1"/>
  <c r="K931" i="1" s="1"/>
  <c r="R899" i="1"/>
  <c r="D105" i="1"/>
  <c r="H105" i="1" s="1"/>
  <c r="D414" i="1"/>
  <c r="H414" i="1" s="1"/>
  <c r="G892" i="1"/>
  <c r="D539" i="1"/>
  <c r="H539" i="1" s="1"/>
  <c r="F891" i="1"/>
  <c r="F952" i="1" s="1"/>
  <c r="D359" i="1"/>
  <c r="H359" i="1" s="1"/>
  <c r="D574" i="1"/>
  <c r="H574" i="1" s="1"/>
  <c r="L891" i="1"/>
  <c r="D531" i="1"/>
  <c r="H531" i="1" s="1"/>
  <c r="E891" i="1"/>
  <c r="E952" i="1" s="1"/>
  <c r="E892" i="1"/>
  <c r="E953" i="1" s="1"/>
  <c r="F913" i="1"/>
  <c r="E913" i="1"/>
  <c r="E958" i="1" s="1"/>
  <c r="F917" i="1"/>
  <c r="G917" i="1"/>
  <c r="O891" i="1"/>
  <c r="G913" i="1"/>
  <c r="E917" i="1"/>
  <c r="E959" i="1" s="1"/>
  <c r="D363" i="1"/>
  <c r="H363" i="1" s="1"/>
  <c r="G909" i="1"/>
  <c r="L892" i="1"/>
  <c r="I892" i="1"/>
  <c r="I891" i="1"/>
  <c r="D425" i="1"/>
  <c r="H425" i="1" s="1"/>
  <c r="D522" i="1"/>
  <c r="H522" i="1" s="1"/>
  <c r="D552" i="1"/>
  <c r="H552" i="1" s="1"/>
  <c r="R531" i="1" l="1"/>
  <c r="K531" i="1"/>
  <c r="R409" i="1"/>
  <c r="K409" i="1"/>
  <c r="R574" i="1"/>
  <c r="K574" i="1"/>
  <c r="R346" i="1"/>
  <c r="K346" i="1"/>
  <c r="R149" i="1"/>
  <c r="K149" i="1"/>
  <c r="R266" i="1"/>
  <c r="K266" i="1"/>
  <c r="R292" i="1"/>
  <c r="K292" i="1"/>
  <c r="R374" i="1"/>
  <c r="K374" i="1"/>
  <c r="R141" i="1"/>
  <c r="K141" i="1"/>
  <c r="R359" i="1"/>
  <c r="K359" i="1"/>
  <c r="R414" i="1"/>
  <c r="K414" i="1"/>
  <c r="K363" i="1"/>
  <c r="R363" i="1"/>
  <c r="R522" i="1"/>
  <c r="K522" i="1"/>
  <c r="R105" i="1"/>
  <c r="K105" i="1"/>
  <c r="R74" i="1"/>
  <c r="K74" i="1"/>
  <c r="R539" i="1"/>
  <c r="K539" i="1"/>
  <c r="R552" i="1"/>
  <c r="K552" i="1"/>
  <c r="R425" i="1"/>
  <c r="K425" i="1"/>
  <c r="R391" i="1"/>
  <c r="K391" i="1"/>
  <c r="D49" i="1"/>
  <c r="H49" i="1" s="1"/>
  <c r="H9" i="1" s="1"/>
  <c r="D249" i="1"/>
  <c r="H249" i="1" s="1"/>
  <c r="D358" i="1"/>
  <c r="H358" i="1" s="1"/>
  <c r="D345" i="1"/>
  <c r="H345" i="1" s="1"/>
  <c r="D140" i="1"/>
  <c r="H140" i="1" s="1"/>
  <c r="D403" i="1"/>
  <c r="H403" i="1" s="1"/>
  <c r="K927" i="1"/>
  <c r="R927" i="1"/>
  <c r="G953" i="1"/>
  <c r="G951" i="1" s="1"/>
  <c r="G890" i="1"/>
  <c r="G889" i="1" s="1"/>
  <c r="G888" i="1" s="1"/>
  <c r="G947" i="1" s="1"/>
  <c r="E951" i="1"/>
  <c r="H929" i="1"/>
  <c r="K929" i="1" s="1"/>
  <c r="R930" i="1"/>
  <c r="I890" i="1"/>
  <c r="I889" i="1" s="1"/>
  <c r="P892" i="1"/>
  <c r="R932" i="1"/>
  <c r="L890" i="1"/>
  <c r="L889" i="1" s="1"/>
  <c r="R931" i="1"/>
  <c r="J891" i="1"/>
  <c r="R928" i="1"/>
  <c r="P891" i="1"/>
  <c r="D148" i="1"/>
  <c r="H148" i="1" s="1"/>
  <c r="D538" i="1"/>
  <c r="H538" i="1" s="1"/>
  <c r="E890" i="1"/>
  <c r="E889" i="1" s="1"/>
  <c r="F909" i="1"/>
  <c r="F892" i="1"/>
  <c r="D891" i="1"/>
  <c r="M891" i="1"/>
  <c r="O892" i="1"/>
  <c r="O890" i="1" s="1"/>
  <c r="O889" i="1" s="1"/>
  <c r="E960" i="1"/>
  <c r="D893" i="1"/>
  <c r="S909" i="1"/>
  <c r="M892" i="1"/>
  <c r="S892" i="1" s="1"/>
  <c r="D390" i="1"/>
  <c r="H390" i="1" s="1"/>
  <c r="D424" i="1"/>
  <c r="H424" i="1" s="1"/>
  <c r="D551" i="1"/>
  <c r="H551" i="1" s="1"/>
  <c r="R403" i="1" l="1"/>
  <c r="K403" i="1"/>
  <c r="R249" i="1"/>
  <c r="K249" i="1"/>
  <c r="R424" i="1"/>
  <c r="K424" i="1"/>
  <c r="R538" i="1"/>
  <c r="K538" i="1"/>
  <c r="R140" i="1"/>
  <c r="K140" i="1"/>
  <c r="R551" i="1"/>
  <c r="K551" i="1"/>
  <c r="R390" i="1"/>
  <c r="K390" i="1"/>
  <c r="R345" i="1"/>
  <c r="K345" i="1"/>
  <c r="K358" i="1"/>
  <c r="R358" i="1"/>
  <c r="R49" i="1"/>
  <c r="R9" i="1" s="1"/>
  <c r="K49" i="1"/>
  <c r="K9" i="1" s="1"/>
  <c r="R148" i="1"/>
  <c r="K148" i="1"/>
  <c r="D373" i="1"/>
  <c r="H373" i="1" s="1"/>
  <c r="D9" i="1"/>
  <c r="D104" i="1"/>
  <c r="H104" i="1" s="1"/>
  <c r="K926" i="1"/>
  <c r="H926" i="1"/>
  <c r="D952" i="1"/>
  <c r="H891" i="1"/>
  <c r="K891" i="1" s="1"/>
  <c r="D954" i="1"/>
  <c r="H954" i="1" s="1"/>
  <c r="H893" i="1"/>
  <c r="K893" i="1" s="1"/>
  <c r="F890" i="1"/>
  <c r="F889" i="1" s="1"/>
  <c r="F888" i="1" s="1"/>
  <c r="F947" i="1" s="1"/>
  <c r="F953" i="1"/>
  <c r="F951" i="1" s="1"/>
  <c r="G950" i="1"/>
  <c r="G946" i="1" s="1"/>
  <c r="G885" i="1"/>
  <c r="I951" i="1"/>
  <c r="I888" i="1"/>
  <c r="L888" i="1"/>
  <c r="R929" i="1"/>
  <c r="R926" i="1" s="1"/>
  <c r="S891" i="1"/>
  <c r="M890" i="1"/>
  <c r="Q891" i="1"/>
  <c r="P890" i="1"/>
  <c r="J892" i="1"/>
  <c r="O888" i="1"/>
  <c r="N891" i="1"/>
  <c r="F886" i="1"/>
  <c r="L886" i="1"/>
  <c r="D917" i="1"/>
  <c r="O886" i="1"/>
  <c r="D892" i="1"/>
  <c r="D913" i="1"/>
  <c r="E909" i="1"/>
  <c r="E957" i="1" s="1"/>
  <c r="I886" i="1"/>
  <c r="D423" i="1"/>
  <c r="H423" i="1" s="1"/>
  <c r="R373" i="1" l="1"/>
  <c r="K373" i="1"/>
  <c r="K423" i="1"/>
  <c r="R423" i="1"/>
  <c r="R104" i="1"/>
  <c r="K104" i="1"/>
  <c r="D372" i="1"/>
  <c r="H372" i="1" s="1"/>
  <c r="D103" i="1"/>
  <c r="H103" i="1" s="1"/>
  <c r="E956" i="1"/>
  <c r="E950" i="1" s="1"/>
  <c r="F950" i="1"/>
  <c r="F946" i="1" s="1"/>
  <c r="R891" i="1"/>
  <c r="O951" i="1"/>
  <c r="H952" i="1"/>
  <c r="J954" i="1"/>
  <c r="M954" i="1"/>
  <c r="K954" i="1"/>
  <c r="N954" i="1"/>
  <c r="P954" i="1"/>
  <c r="R893" i="1"/>
  <c r="Q892" i="1"/>
  <c r="D953" i="1"/>
  <c r="H953" i="1" s="1"/>
  <c r="H892" i="1"/>
  <c r="K892" i="1" s="1"/>
  <c r="D959" i="1"/>
  <c r="H959" i="1" s="1"/>
  <c r="J959" i="1" s="1"/>
  <c r="H917" i="1"/>
  <c r="D958" i="1"/>
  <c r="H958" i="1" s="1"/>
  <c r="J958" i="1" s="1"/>
  <c r="H913" i="1"/>
  <c r="D909" i="1"/>
  <c r="E886" i="1"/>
  <c r="O885" i="1"/>
  <c r="I885" i="1"/>
  <c r="L885" i="1"/>
  <c r="F885" i="1"/>
  <c r="D147" i="1"/>
  <c r="H147" i="1" s="1"/>
  <c r="S890" i="1"/>
  <c r="M889" i="1"/>
  <c r="J890" i="1"/>
  <c r="Q890" i="1" s="1"/>
  <c r="N892" i="1"/>
  <c r="D890" i="1"/>
  <c r="H890" i="1" s="1"/>
  <c r="P889" i="1"/>
  <c r="E888" i="1"/>
  <c r="E947" i="1" s="1"/>
  <c r="R103" i="1" l="1"/>
  <c r="K103" i="1"/>
  <c r="R372" i="1"/>
  <c r="K372" i="1"/>
  <c r="R147" i="1"/>
  <c r="K147" i="1"/>
  <c r="R908" i="1"/>
  <c r="E946" i="1"/>
  <c r="K959" i="1"/>
  <c r="P959" i="1"/>
  <c r="N959" i="1"/>
  <c r="K958" i="1"/>
  <c r="P958" i="1"/>
  <c r="D102" i="1"/>
  <c r="H102" i="1" s="1"/>
  <c r="K890" i="1"/>
  <c r="D908" i="1"/>
  <c r="H908" i="1" s="1"/>
  <c r="K908" i="1" s="1"/>
  <c r="D951" i="1"/>
  <c r="M952" i="1"/>
  <c r="J952" i="1"/>
  <c r="K952" i="1"/>
  <c r="N952" i="1"/>
  <c r="J953" i="1"/>
  <c r="M953" i="1"/>
  <c r="K953" i="1"/>
  <c r="P953" i="1"/>
  <c r="D957" i="1"/>
  <c r="H909" i="1"/>
  <c r="M958" i="1"/>
  <c r="N958" i="1"/>
  <c r="P952" i="1"/>
  <c r="N953" i="1"/>
  <c r="L951" i="1"/>
  <c r="M959" i="1"/>
  <c r="E885" i="1"/>
  <c r="J889" i="1"/>
  <c r="N889" i="1" s="1"/>
  <c r="N890" i="1"/>
  <c r="S889" i="1"/>
  <c r="R892" i="1"/>
  <c r="D889" i="1"/>
  <c r="H889" i="1" s="1"/>
  <c r="D921" i="1"/>
  <c r="R102" i="1" l="1"/>
  <c r="R8" i="1" s="1"/>
  <c r="K102" i="1"/>
  <c r="K8" i="1" s="1"/>
  <c r="H8" i="1"/>
  <c r="D8" i="1"/>
  <c r="D886" i="1" s="1"/>
  <c r="K889" i="1"/>
  <c r="H951" i="1"/>
  <c r="N951" i="1" s="1"/>
  <c r="D960" i="1"/>
  <c r="H960" i="1" s="1"/>
  <c r="J960" i="1" s="1"/>
  <c r="H921" i="1"/>
  <c r="I950" i="1"/>
  <c r="O950" i="1"/>
  <c r="H957" i="1"/>
  <c r="R909" i="1"/>
  <c r="M888" i="1"/>
  <c r="S888" i="1" s="1"/>
  <c r="O947" i="1" s="1"/>
  <c r="S886" i="1"/>
  <c r="M886" i="1"/>
  <c r="J940" i="1"/>
  <c r="R890" i="1"/>
  <c r="R889" i="1"/>
  <c r="Q889" i="1"/>
  <c r="P886" i="1"/>
  <c r="P888" i="1"/>
  <c r="I947" i="1" s="1"/>
  <c r="D888" i="1"/>
  <c r="D947" i="1" s="1"/>
  <c r="O946" i="1" l="1"/>
  <c r="I946" i="1"/>
  <c r="H956" i="1"/>
  <c r="J957" i="1"/>
  <c r="D956" i="1"/>
  <c r="D950" i="1" s="1"/>
  <c r="P960" i="1"/>
  <c r="K960" i="1"/>
  <c r="N960" i="1"/>
  <c r="K957" i="1"/>
  <c r="P957" i="1"/>
  <c r="H888" i="1"/>
  <c r="H947" i="1" s="1"/>
  <c r="M960" i="1"/>
  <c r="M951" i="1"/>
  <c r="J951" i="1"/>
  <c r="K951" i="1"/>
  <c r="P951" i="1"/>
  <c r="M885" i="1"/>
  <c r="S885" i="1"/>
  <c r="D885" i="1"/>
  <c r="P885" i="1"/>
  <c r="K912" i="1"/>
  <c r="P956" i="1" l="1"/>
  <c r="N956" i="1"/>
  <c r="K956" i="1"/>
  <c r="J956" i="1"/>
  <c r="H950" i="1"/>
  <c r="D946" i="1"/>
  <c r="R888" i="1"/>
  <c r="J947" i="1" s="1"/>
  <c r="Q912" i="1"/>
  <c r="N912" i="1"/>
  <c r="J950" i="1" l="1"/>
  <c r="J946" i="1" s="1"/>
  <c r="Q956" i="1"/>
  <c r="P950" i="1"/>
  <c r="P946" i="1" s="1"/>
  <c r="Q951" i="1"/>
  <c r="Q953" i="1"/>
  <c r="Q952" i="1"/>
  <c r="Q954" i="1"/>
  <c r="Q955" i="1"/>
  <c r="Q958" i="1"/>
  <c r="Q968" i="1"/>
  <c r="Q960" i="1"/>
  <c r="Q967" i="1"/>
  <c r="Q966" i="1"/>
  <c r="Q959" i="1"/>
  <c r="Q965" i="1"/>
  <c r="Q961" i="1"/>
  <c r="Q964" i="1"/>
  <c r="Q963" i="1"/>
  <c r="Q962" i="1"/>
  <c r="K950" i="1"/>
  <c r="K946" i="1" s="1"/>
  <c r="H946" i="1"/>
  <c r="Q908" i="1"/>
  <c r="N908" i="1"/>
  <c r="K909" i="1"/>
  <c r="Q909" i="1"/>
  <c r="N909" i="1"/>
  <c r="Q957" i="1" l="1"/>
  <c r="N957" i="1"/>
  <c r="M957" i="1"/>
  <c r="M956" i="1" s="1"/>
  <c r="L950" i="1" l="1"/>
  <c r="J941" i="1"/>
  <c r="J888" i="1"/>
  <c r="L947" i="1" s="1"/>
  <c r="N886" i="1"/>
  <c r="Q886" i="1"/>
  <c r="J886" i="1"/>
  <c r="L946" i="1" l="1"/>
  <c r="Q950" i="1"/>
  <c r="Q946" i="1" s="1"/>
  <c r="N950" i="1"/>
  <c r="N946" i="1" s="1"/>
  <c r="M950" i="1"/>
  <c r="K888" i="1"/>
  <c r="M947" i="1" s="1"/>
  <c r="J885" i="1"/>
  <c r="Q888" i="1"/>
  <c r="Q885" i="1" s="1"/>
  <c r="N888" i="1"/>
  <c r="N885" i="1" s="1"/>
  <c r="M946" i="1" l="1"/>
  <c r="H940" i="1"/>
  <c r="L940" i="1" s="1"/>
  <c r="H941" i="1" l="1"/>
  <c r="L941" i="1" s="1"/>
  <c r="H886" i="1"/>
  <c r="H885" i="1" s="1"/>
  <c r="R886" i="1" l="1"/>
  <c r="K886" i="1" l="1"/>
  <c r="K885" i="1" s="1"/>
  <c r="R885" i="1"/>
</calcChain>
</file>

<file path=xl/sharedStrings.xml><?xml version="1.0" encoding="utf-8"?>
<sst xmlns="http://schemas.openxmlformats.org/spreadsheetml/2006/main" count="6007" uniqueCount="1788">
  <si>
    <t>CODIGO</t>
  </si>
  <si>
    <t>NOMBRE</t>
  </si>
  <si>
    <t>SALDOINICIAL</t>
  </si>
  <si>
    <t>CREDITOS</t>
  </si>
  <si>
    <t>CONTRACREDITOS</t>
  </si>
  <si>
    <t>REDUCCIONES</t>
  </si>
  <si>
    <t>ADICIONES</t>
  </si>
  <si>
    <t>DEFINITIVO</t>
  </si>
  <si>
    <t>NETOCOMPROMETIDO</t>
  </si>
  <si>
    <t>PORCOMPROMETER</t>
  </si>
  <si>
    <t>GIROS</t>
  </si>
  <si>
    <t>CXPAGAR</t>
  </si>
  <si>
    <t>NETOCDP</t>
  </si>
  <si>
    <t>CDPXCOMPROMETER</t>
  </si>
  <si>
    <t>PORCOMPROMXCDP</t>
  </si>
  <si>
    <t>01</t>
  </si>
  <si>
    <t>GASTOS DE PERSONAL</t>
  </si>
  <si>
    <t>0101</t>
  </si>
  <si>
    <t>PLANTA DE PERSONAL PERMANENTE</t>
  </si>
  <si>
    <t>010101</t>
  </si>
  <si>
    <t>SALARIO</t>
  </si>
  <si>
    <t>01010101</t>
  </si>
  <si>
    <t>FACTORES SALARIALES COMUNES</t>
  </si>
  <si>
    <t>0101010101</t>
  </si>
  <si>
    <t>SUELDO BÁSICO</t>
  </si>
  <si>
    <t>0101010102</t>
  </si>
  <si>
    <t>GASTOS DE REPRESENTACIÓN</t>
  </si>
  <si>
    <t>0101010104</t>
  </si>
  <si>
    <t>SUBSIDIO DE ALIMENTACIÓN</t>
  </si>
  <si>
    <t>0101010105</t>
  </si>
  <si>
    <t>AUXILIO DE TRANSPORTE</t>
  </si>
  <si>
    <t>0101010106</t>
  </si>
  <si>
    <t>PRIMA DE SERVICIO</t>
  </si>
  <si>
    <t>0101010107</t>
  </si>
  <si>
    <t>BONIFICACIÓN POR SERVICIOS PRESTADOS</t>
  </si>
  <si>
    <t>0101010108</t>
  </si>
  <si>
    <t>HORAS EXTRAS, DOMINICALES, FESTIVOS Y RECARGOS</t>
  </si>
  <si>
    <t>0101010109</t>
  </si>
  <si>
    <t>PRIMA DE NAVIDAD</t>
  </si>
  <si>
    <t>0101010110</t>
  </si>
  <si>
    <t>PRIMA DE VACACIONES</t>
  </si>
  <si>
    <t>0101010111</t>
  </si>
  <si>
    <t>VIÁTICOS DE LOS FUNCIONARIOS EN COMISIÓN</t>
  </si>
  <si>
    <t>01010102</t>
  </si>
  <si>
    <t>FACTORES SALARIALES ESPECIALES</t>
  </si>
  <si>
    <t>0101010201</t>
  </si>
  <si>
    <t>PRIMA DE ANTIGÜEDAD</t>
  </si>
  <si>
    <t>0101010202</t>
  </si>
  <si>
    <t>QUINQUENIOS</t>
  </si>
  <si>
    <t>010102</t>
  </si>
  <si>
    <t>CONTRIBUCIONES INHERENTES A LA NÓMINA</t>
  </si>
  <si>
    <t>01010201</t>
  </si>
  <si>
    <t>PENSIONES</t>
  </si>
  <si>
    <t>0101020101</t>
  </si>
  <si>
    <t>01010202</t>
  </si>
  <si>
    <t>SALUD</t>
  </si>
  <si>
    <t>0101020201</t>
  </si>
  <si>
    <t>01010203</t>
  </si>
  <si>
    <t>AUXILIO DE CESANTÍAS</t>
  </si>
  <si>
    <t>0101020301</t>
  </si>
  <si>
    <t>01010204</t>
  </si>
  <si>
    <t>CAJAS DE COMPENSACIÓN FAMILIAR</t>
  </si>
  <si>
    <t>0101020401</t>
  </si>
  <si>
    <t>01010205</t>
  </si>
  <si>
    <t>APORTES GENERALES AL SISTEMA DE RIESGOS LABORALES</t>
  </si>
  <si>
    <t>0101020501</t>
  </si>
  <si>
    <t>01010206</t>
  </si>
  <si>
    <t>APORTES AL ICBF</t>
  </si>
  <si>
    <t>0101020601</t>
  </si>
  <si>
    <t>010103</t>
  </si>
  <si>
    <t>REMUNERACIONES NO CONSTITUTIVAS DE FACTOR SALARIAL</t>
  </si>
  <si>
    <t>01010301</t>
  </si>
  <si>
    <t>PRESTACIONES SOCIALES SEGÚN DEFINICIÓN LEGAL</t>
  </si>
  <si>
    <t>0101030101</t>
  </si>
  <si>
    <t>SUELDO DE VACACIONES</t>
  </si>
  <si>
    <t>0101030103</t>
  </si>
  <si>
    <t>BONIFICACIÓN ESPECIAL DE RECREACIÓN</t>
  </si>
  <si>
    <t>0101030201</t>
  </si>
  <si>
    <t>PRIMA TÉCNICA NO SALARIAL</t>
  </si>
  <si>
    <t>0101030401</t>
  </si>
  <si>
    <t>BONIFICACIÓN CARGO ACADÉMICO ADMINISTRATIVO</t>
  </si>
  <si>
    <t>0101030801</t>
  </si>
  <si>
    <t>BONIFICACIÓN POR PRODUCTIVIDAD ACADEMICA</t>
  </si>
  <si>
    <t>0101031001</t>
  </si>
  <si>
    <t>BONIFICACION SINDICAL</t>
  </si>
  <si>
    <t>0102</t>
  </si>
  <si>
    <t>PERSONAL SUPERNUMERARIO Y PLANTA TEMPORAL</t>
  </si>
  <si>
    <t>010201</t>
  </si>
  <si>
    <t>01020101</t>
  </si>
  <si>
    <t>0102010101</t>
  </si>
  <si>
    <t>010201010101</t>
  </si>
  <si>
    <t>CATEDRAS</t>
  </si>
  <si>
    <t>010201010102</t>
  </si>
  <si>
    <t>TRANSITORIOS</t>
  </si>
  <si>
    <t>010201010103</t>
  </si>
  <si>
    <t>SENA</t>
  </si>
  <si>
    <t>0102010104</t>
  </si>
  <si>
    <t>010201010401</t>
  </si>
  <si>
    <t>010201010402</t>
  </si>
  <si>
    <t>0102010105</t>
  </si>
  <si>
    <t>010201010502</t>
  </si>
  <si>
    <t>0102010106</t>
  </si>
  <si>
    <t>010201010602</t>
  </si>
  <si>
    <t>0102010107</t>
  </si>
  <si>
    <t>010201010702</t>
  </si>
  <si>
    <t>0102010108</t>
  </si>
  <si>
    <t>010201010802</t>
  </si>
  <si>
    <t>0102010109</t>
  </si>
  <si>
    <t>010201010901</t>
  </si>
  <si>
    <t>010201010902</t>
  </si>
  <si>
    <t>0102010110</t>
  </si>
  <si>
    <t>010201011001</t>
  </si>
  <si>
    <t>010201011002</t>
  </si>
  <si>
    <t>0102010111</t>
  </si>
  <si>
    <t>010202</t>
  </si>
  <si>
    <t>01020201</t>
  </si>
  <si>
    <t>0102020101</t>
  </si>
  <si>
    <t>010202010101</t>
  </si>
  <si>
    <t>010202010102</t>
  </si>
  <si>
    <t>01020202</t>
  </si>
  <si>
    <t>010202020102</t>
  </si>
  <si>
    <t>010202020103</t>
  </si>
  <si>
    <t>01020203</t>
  </si>
  <si>
    <t>0102020301</t>
  </si>
  <si>
    <t>010202030101</t>
  </si>
  <si>
    <t>010202030102</t>
  </si>
  <si>
    <t>01020204</t>
  </si>
  <si>
    <t>0102020401</t>
  </si>
  <si>
    <t>010202040101</t>
  </si>
  <si>
    <t>010202040102</t>
  </si>
  <si>
    <t>01020205</t>
  </si>
  <si>
    <t>0102020501</t>
  </si>
  <si>
    <t>010202050101</t>
  </si>
  <si>
    <t>010202050103</t>
  </si>
  <si>
    <t>ESTUDIANTES</t>
  </si>
  <si>
    <t>01020206</t>
  </si>
  <si>
    <t>0102020601</t>
  </si>
  <si>
    <t>010202060101</t>
  </si>
  <si>
    <t>010203</t>
  </si>
  <si>
    <t>01020301</t>
  </si>
  <si>
    <t>0102030102</t>
  </si>
  <si>
    <t>INDEMNIZACIÓN POR VACACIONES</t>
  </si>
  <si>
    <t>0102030103</t>
  </si>
  <si>
    <t>0102031001</t>
  </si>
  <si>
    <t>02</t>
  </si>
  <si>
    <t>ADQUISICIÓN DE BIENES Y SERVICIOS</t>
  </si>
  <si>
    <t>0201</t>
  </si>
  <si>
    <t>ADQUISICIÓN DE ACTIVOS NO FINANCIEROS</t>
  </si>
  <si>
    <t>020101</t>
  </si>
  <si>
    <t>ACTIVOS FIJOS</t>
  </si>
  <si>
    <t>02010103</t>
  </si>
  <si>
    <t>ACTIVOS FIJOS NO CLASIFICADOS COMO MAQUINARIA Y EQUIPO</t>
  </si>
  <si>
    <t>0201010308</t>
  </si>
  <si>
    <t>MUEBLES, INSTRUMENTOS MUSICALES, ARTÍCULOS DE DEPORTE Y ANTIGÜEDADES</t>
  </si>
  <si>
    <t>020101030801</t>
  </si>
  <si>
    <t>MUEBLES</t>
  </si>
  <si>
    <t>0201010308012</t>
  </si>
  <si>
    <t>MUEBLES, DEL TIPO UTILIZADO EN OFICINAS</t>
  </si>
  <si>
    <t>0201010308014</t>
  </si>
  <si>
    <t>OTROS MUEBLES N.C.P.</t>
  </si>
  <si>
    <t>02010104</t>
  </si>
  <si>
    <t>MAQUINARIA Y EQUIPO</t>
  </si>
  <si>
    <t>0201010403</t>
  </si>
  <si>
    <t>MAQUINARIA PARA USO GENERAL</t>
  </si>
  <si>
    <t>020101040301</t>
  </si>
  <si>
    <t>MOTORES Y TURBINAS Y SUS PARTES</t>
  </si>
  <si>
    <t>020101040302</t>
  </si>
  <si>
    <t>BOMBAS, COMPRESORES, MOTORES DE FUERZA HIDRÁULICA Y MOTORES DE POTENCIA NEUMÁTICA Y VÁLVUL</t>
  </si>
  <si>
    <t>020101040309</t>
  </si>
  <si>
    <t>OTRAS MÁQUINAS PARA USOS GENERALES Y SUS PARTES Y PIEZAS</t>
  </si>
  <si>
    <t>0201010404</t>
  </si>
  <si>
    <t>MAQUINARIA PARA USOS ESPECIALES</t>
  </si>
  <si>
    <t>020101040402</t>
  </si>
  <si>
    <t>MÁQUINAS HERRAMIENTAS Y SUS PARTES, PIEZAS Y ACCESORIOS</t>
  </si>
  <si>
    <t>020101040403</t>
  </si>
  <si>
    <t>MAQUINARIA PARA LA INDUSTRIA METALÚRGICA Y SUS PARTES Y PIEZAS</t>
  </si>
  <si>
    <t>020101040408</t>
  </si>
  <si>
    <t>APARATOS DE USO DOMÉSTICO Y SUS PARTES Y PIEZAS</t>
  </si>
  <si>
    <t>020101040409</t>
  </si>
  <si>
    <t>OTRA MAQUINARIA PARA USOS ESPECIALES Y SUS PARTES Y PIEZAS</t>
  </si>
  <si>
    <t>0201010405</t>
  </si>
  <si>
    <t>MAQUINARIA DE OFICINA, CONTABILIDAD E INFORMÁTICA</t>
  </si>
  <si>
    <t>020101040502</t>
  </si>
  <si>
    <t>MAQUINARIA DE INFORMÁTICA Y SUS PARTES, PIEZAS Y ACCESORIOS</t>
  </si>
  <si>
    <t>0201010406</t>
  </si>
  <si>
    <t>MAQUINARIA Y APARATOS ELÉCTRICOS</t>
  </si>
  <si>
    <t>020101040601</t>
  </si>
  <si>
    <t>MOTORES, GENERADORES Y TRANSFORMADORES ELÉCTRICOS Y SUS PARTES Y PIEZAS</t>
  </si>
  <si>
    <t>020101040603</t>
  </si>
  <si>
    <t>HILOS Y CABLES AISLADOS; CABLE DE FIBRA ÓPTICA</t>
  </si>
  <si>
    <t>020101040604</t>
  </si>
  <si>
    <t>ACUMULADORES, PILAS Y BATERÍAS PRIMARIAS Y SUS PARTES Y PIEZAS</t>
  </si>
  <si>
    <t>020101040605</t>
  </si>
  <si>
    <t xml:space="preserve">LÁMPARAS ELÉCTRICAS DE INCANDESCENCIA O DESCARGA; LÁMPARAS DE ARCO, EQUIPO PARA ALUMBRADO </t>
  </si>
  <si>
    <t>020101040609</t>
  </si>
  <si>
    <t>OTRO EQUIPO ELÉCTRICO Y SUS PARTES Y PIEZAS</t>
  </si>
  <si>
    <t>0201010407</t>
  </si>
  <si>
    <t>EQUIPO Y APARATOS DE RADIO, TELEVISIÓN Y COMUNICACIONES</t>
  </si>
  <si>
    <t>020101040702</t>
  </si>
  <si>
    <t>APARATOS TRANSMISORES DE TELEVISIÓN Y RADIO; TELEVISIÓN, VIDEO Y CÁMARAS DIGITALES; TELÉFO</t>
  </si>
  <si>
    <t>020101040703</t>
  </si>
  <si>
    <t xml:space="preserve">RADIORRECEPTORES Y RECEPTORES DE TELEVISIÓN; APARATOS PARA LA GRABACIÓN Y REPRODUCCIÓN DE </t>
  </si>
  <si>
    <t>0201010408</t>
  </si>
  <si>
    <t>APARATOS MÉDICOS, INSTRUMENTOS ÓPTICOS Y DE PRECISIÓN, RELOJES</t>
  </si>
  <si>
    <t>020101040801</t>
  </si>
  <si>
    <t>APARATOS MÉDICOS Y QUIRÚRGICOS Y APARATOS ORTÉSICOS Y PROTÉSICOS</t>
  </si>
  <si>
    <t>020101040803</t>
  </si>
  <si>
    <t>INSTRUMENTOS ÓPTICOS Y EQUIPO FOTOGRÁFICO; PARTES, PIEZAS Y ACCESORIOS</t>
  </si>
  <si>
    <t>0201010409</t>
  </si>
  <si>
    <t>EQUIPO DE TRANSPORTE</t>
  </si>
  <si>
    <t>020101040902</t>
  </si>
  <si>
    <t>CARROCERÍAS (INCLUSO CABINAS) PARA VEHÍCULOS AUTOMOTORES; REMOLQUES Y SEMIRREMOLQUES; Y SU</t>
  </si>
  <si>
    <t>02010106</t>
  </si>
  <si>
    <t>OTROS ACTIVOS FIJOS</t>
  </si>
  <si>
    <t>0201010602</t>
  </si>
  <si>
    <t>PRODUCTOS DE LA PROPIEDAD INTELECTUAL</t>
  </si>
  <si>
    <t>020101060201</t>
  </si>
  <si>
    <t>INVESTIGACIÓN Y DESARROLLO</t>
  </si>
  <si>
    <t>020101060203</t>
  </si>
  <si>
    <t>PROGRAMAS DE INFORMÁTICA Y BASES DE DATOS</t>
  </si>
  <si>
    <t>0201010602031</t>
  </si>
  <si>
    <t>PROGRAMAS DE INFORMÁTICA</t>
  </si>
  <si>
    <t>020101060203101</t>
  </si>
  <si>
    <t>PAQUETES DE SOFTWARE</t>
  </si>
  <si>
    <t>0201010602032</t>
  </si>
  <si>
    <t>BASES DE DATOS</t>
  </si>
  <si>
    <t>0202</t>
  </si>
  <si>
    <t>ADQUISICIONES DIFERENTES DE ACTIVOS</t>
  </si>
  <si>
    <t>020201</t>
  </si>
  <si>
    <t>MATERIALES Y SUMINISTROS</t>
  </si>
  <si>
    <t>02020100</t>
  </si>
  <si>
    <t>AGRICULTURA, SILVICULTURA Y PRODUCTOS DE LA PESCA</t>
  </si>
  <si>
    <t>0202010001</t>
  </si>
  <si>
    <t>PRODUCTOS DE LA AGRICULTURA Y LA HORTICULTURA</t>
  </si>
  <si>
    <t>020201000102</t>
  </si>
  <si>
    <t>HORTALIZAS</t>
  </si>
  <si>
    <t>020201000104</t>
  </si>
  <si>
    <t>SEMILLAS Y FRUTOS OLEAGINOSOS</t>
  </si>
  <si>
    <t>020201000109</t>
  </si>
  <si>
    <t>PRODUCTOS DE FORRAJE, FIBRAS, PLANTAS VIVAS, FLORES Y CAPULLOS DE FLORES, TABACO EN RAMA Y</t>
  </si>
  <si>
    <t>0202010002</t>
  </si>
  <si>
    <t>ANIMALES VIVOS Y PRODUCTOS ANIMALES (EXCEPTO LA CARNE)</t>
  </si>
  <si>
    <t>020201000201</t>
  </si>
  <si>
    <t>ANIMALES VIVOS</t>
  </si>
  <si>
    <t>0202010002011</t>
  </si>
  <si>
    <t>BOVINOS VIVOS</t>
  </si>
  <si>
    <t>0202010002012</t>
  </si>
  <si>
    <t>OTROS RUMIANTES</t>
  </si>
  <si>
    <t>0202010002013</t>
  </si>
  <si>
    <t>CABALLOS Y OTROS ÉQUIDOS</t>
  </si>
  <si>
    <t>0202010002014</t>
  </si>
  <si>
    <t>GANADO PORCINO</t>
  </si>
  <si>
    <t>0202010002015</t>
  </si>
  <si>
    <t>AVES DE CORRAL</t>
  </si>
  <si>
    <t>020201000202</t>
  </si>
  <si>
    <t>LECHE CRUDA</t>
  </si>
  <si>
    <t>020201000209</t>
  </si>
  <si>
    <t>OTROS PRODUCTOS ANIMALES</t>
  </si>
  <si>
    <t>02020101</t>
  </si>
  <si>
    <t>MINERALES; ELECTRICIDAD, GAS Y AGUA</t>
  </si>
  <si>
    <t>0202010105</t>
  </si>
  <si>
    <t>PIEDRA, ARENA Y ARCILLA</t>
  </si>
  <si>
    <t>0202010108</t>
  </si>
  <si>
    <t>AGUA NATURAL</t>
  </si>
  <si>
    <t>02020102</t>
  </si>
  <si>
    <t>PRODUCTOS ALIMENTICIOS, BEBIDAS Y TABACO; TEXTILES, PRENDAS DE VESTIR Y PRODUCTOS DE CUERO</t>
  </si>
  <si>
    <t>0202010201</t>
  </si>
  <si>
    <t>CARNE, PESCADO, FRUTAS, HORTALIZAS, ACEITES Y GRASAS</t>
  </si>
  <si>
    <t>020201020101</t>
  </si>
  <si>
    <t>CARNE Y PRODUCTOS CÁRNICOS</t>
  </si>
  <si>
    <t>020201020103</t>
  </si>
  <si>
    <t>PREPARACIONES Y CONSERVAS DE HORTALIZAS, LEGUMBRES, TUBÉRCULOS Y PAPAS</t>
  </si>
  <si>
    <t>0202010202</t>
  </si>
  <si>
    <t>PRODUCTOS LÁCTEOS Y OVOPRODUCTOS</t>
  </si>
  <si>
    <t>0202010203</t>
  </si>
  <si>
    <t>PRODUCTOS DE MOLINERÍA, ALMIDONES Y PRODUCTOS DERIVADOS DEL ALMIDÓN; OTROS PRODUCTOS ALIME</t>
  </si>
  <si>
    <t>020201020303</t>
  </si>
  <si>
    <t>PREPARACIONES UTILIZADAS EN LA ALIMENTACIÓN DE ANIMALES</t>
  </si>
  <si>
    <t>020201020305</t>
  </si>
  <si>
    <t>AZÚCAR</t>
  </si>
  <si>
    <t>020201020308</t>
  </si>
  <si>
    <t>PRODUCTOS DEL CAFÉ</t>
  </si>
  <si>
    <t>020201020309</t>
  </si>
  <si>
    <t>OTROS PRODUCTOS ALIMENTICIOS N.C.P.</t>
  </si>
  <si>
    <t>0202010208</t>
  </si>
  <si>
    <t>DOTACIÓN (PRENDAS DE VESTIR Y CALZADO)</t>
  </si>
  <si>
    <t>02020103</t>
  </si>
  <si>
    <t>OTROS BIENES TRANSPORTABLES (EXCEPTO PRODUCTOS METÁLICOS, MAQUINARIA Y EQUIPO)</t>
  </si>
  <si>
    <t>0202010302</t>
  </si>
  <si>
    <t>PASTA O PULPA, PAPEL Y PRODUCTOS DE PAPEL; IMPRESOS Y ARTÍCULOS RELACIONADOS</t>
  </si>
  <si>
    <t>020201030201</t>
  </si>
  <si>
    <t>PASTA DE PAPEL, PAPEL Y CARTÓN</t>
  </si>
  <si>
    <t>020201030202</t>
  </si>
  <si>
    <t>LIBROS IMPRESOS</t>
  </si>
  <si>
    <t>020201030203</t>
  </si>
  <si>
    <t>DIARIOS, REVISTAS Y PUBLICACIONES PERIÓDICAS, PUBLICADOS POR LO MENOS CUATRO VECES POR SEM</t>
  </si>
  <si>
    <t>020201030204</t>
  </si>
  <si>
    <t>DIARIOS, REVISTAS Y PUBLICACIONES PERIÓDICAS, PUBLICADOS MENOS DE CUATRO VECES POR SEMANA</t>
  </si>
  <si>
    <t>020201030206</t>
  </si>
  <si>
    <t xml:space="preserve">SELLOS, CHEQUERAS, BILLETES DE BANCO, TÍTULOS DE ACCIONES, CATÁLOGOS Y FOLLETOS, MATERIAL </t>
  </si>
  <si>
    <t>020201030207</t>
  </si>
  <si>
    <t>LIBROS DE REGISTROS, LIBROS DE CONTABILIDAD, CUADERNILLOS DE NOTAS, BLOQUES PARA CARTAS, A</t>
  </si>
  <si>
    <t>020201030208</t>
  </si>
  <si>
    <t>TIPOS DE IMPRENTA, PLANCHAS O CILINDROS, PREPARADOS PARA LAS ARTES GRÁFICAS, PIEDRAS LITOG</t>
  </si>
  <si>
    <t>0202010303</t>
  </si>
  <si>
    <t>PRODUCTOS DE HORNOS DE COQUE; PRODUCTOS DE REFINACIÓN DE PETRÓLEO Y COMBUSTIBLE NUCLEAR</t>
  </si>
  <si>
    <t>020201030303</t>
  </si>
  <si>
    <t>ACEITES DE PETRÓLEO O ACEITES OBTENIDOS DE MINERALES BITUMINOSOS (EXCEPTO LOS ACEITES CRUD</t>
  </si>
  <si>
    <t>0202010304</t>
  </si>
  <si>
    <t>QUÍMICOS BÁSICOS</t>
  </si>
  <si>
    <t>020201030401</t>
  </si>
  <si>
    <t>QUÍMICOS ORGÁNICOS BÁSICOS</t>
  </si>
  <si>
    <t>020201030402</t>
  </si>
  <si>
    <t>PRODUCTOS QUÍMICOS INORGÁNICOS BÁSICOS N.C.P.</t>
  </si>
  <si>
    <t>020201030403</t>
  </si>
  <si>
    <t>EXTRACTOS TINTÓREOS Y CURTIENTES; TANINOS Y SUS DERIVADOS; SUSTANCIAS COLORANTES N.C.P.</t>
  </si>
  <si>
    <t>020201030405</t>
  </si>
  <si>
    <t>PRODUCTOS QUÍMICOS BÁSICOS DIVERSOS</t>
  </si>
  <si>
    <t>020201030406</t>
  </si>
  <si>
    <t>ABONOS Y PLAGUICIDAS</t>
  </si>
  <si>
    <t>0202010305</t>
  </si>
  <si>
    <t>OTROS PRODUCTOS QUÍMICOS; FIBRAS ARTIFICIALES (O FIBRAS INDUSTRIALES HECHAS POR EL HOMBRE)</t>
  </si>
  <si>
    <t>020201030501</t>
  </si>
  <si>
    <t>PINTURAS Y BARNICES Y PRODUCTOS RELACIONADOS; COLORES PARA LA PINTURA ARTÍSTICA; TINTAS</t>
  </si>
  <si>
    <t>020201030502</t>
  </si>
  <si>
    <t>PRODUCTOS FARMACÉUTICOS</t>
  </si>
  <si>
    <t>020201030503</t>
  </si>
  <si>
    <t>JABÓN, PREPARADOS PARA LIMPIEZA, PERFUMES Y PREPARADOS DE TOCADOR</t>
  </si>
  <si>
    <t>020201030505</t>
  </si>
  <si>
    <t>FIBRAS TEXTILES MANUFACTURADAS</t>
  </si>
  <si>
    <t>0202010306</t>
  </si>
  <si>
    <t>PRODUCTOS DE CAUCHO Y PLÁSTICO</t>
  </si>
  <si>
    <t>020201030601</t>
  </si>
  <si>
    <t>LLANTAS DE CAUCHO Y NEUMÁTICOS (CÁMARAS DE AIRE)</t>
  </si>
  <si>
    <t>020201030609</t>
  </si>
  <si>
    <t>OTROS PRODUCTOS PLÁSTICOS</t>
  </si>
  <si>
    <t>0202010307</t>
  </si>
  <si>
    <t>VIDRIO Y PRODUCTOS DE VIDRIO Y OTROS PRODUCTOS NO METÁLICOS N.C.P.</t>
  </si>
  <si>
    <t>020201030701</t>
  </si>
  <si>
    <t>VIDRIO Y PRODUCTOS DE VIDRIO</t>
  </si>
  <si>
    <t>020201030704</t>
  </si>
  <si>
    <t>YESO, CAL Y CEMENTO</t>
  </si>
  <si>
    <t>0202010308</t>
  </si>
  <si>
    <t>OTROS BIENES TRANSPORTABLES N.C.P.(NO CLASIFICADOS EN OTRA PARTE)</t>
  </si>
  <si>
    <t>020201030801</t>
  </si>
  <si>
    <t>0202010308012</t>
  </si>
  <si>
    <t>0202010308016</t>
  </si>
  <si>
    <t>PARTES Y PIEZAS DE MUEBLES</t>
  </si>
  <si>
    <t>020201030805</t>
  </si>
  <si>
    <t>JUEGOS Y JUGUETES</t>
  </si>
  <si>
    <t>020201030809</t>
  </si>
  <si>
    <t>OTROS ARTÍCULOS MANUFACTURADOS N.C.P.</t>
  </si>
  <si>
    <t>0202010309</t>
  </si>
  <si>
    <t>DESPERDICIOS; DESECHOS Y RESIDUOS</t>
  </si>
  <si>
    <t>02020104</t>
  </si>
  <si>
    <t>PRODUCTOS METÁLICOS Y PAQUETES DE SOFTWARE</t>
  </si>
  <si>
    <t>0202010404</t>
  </si>
  <si>
    <t>020201040401</t>
  </si>
  <si>
    <t>MAQUINARIA AGROPECUARIA O SILVÍCOLA Y SUS PARTES Y PIEZAS</t>
  </si>
  <si>
    <t>020201040409</t>
  </si>
  <si>
    <t>0202010405</t>
  </si>
  <si>
    <t>020201040501</t>
  </si>
  <si>
    <t>MÁQUINAS PARA OFICINA Y CONTABILIDAD, Y SUS PARTES Y ACCESORIOS</t>
  </si>
  <si>
    <t>020201040502</t>
  </si>
  <si>
    <t>0202010406</t>
  </si>
  <si>
    <t>020201040609</t>
  </si>
  <si>
    <t>0202010407</t>
  </si>
  <si>
    <t>020201040702</t>
  </si>
  <si>
    <t>020202</t>
  </si>
  <si>
    <t>ADQUISICIÓN DE SERVICIOS</t>
  </si>
  <si>
    <t>02020206</t>
  </si>
  <si>
    <t>SERVICIOS DE ALOJAMIENTO; SERVICIOS DE SUMINISTRO DE COMIDAS Y BEBIDAS; SERVICIOS DE TRANS</t>
  </si>
  <si>
    <t>0202020603</t>
  </si>
  <si>
    <t>ALOJAMIENTO; SERVICIOS DE SUMINISTROS DE COMIDAS Y BEBIDAS</t>
  </si>
  <si>
    <t>020202060301</t>
  </si>
  <si>
    <t>SERVICIOS DE ALOJAMIENTO PARA ESTANCIAS CORTAS</t>
  </si>
  <si>
    <t>020202060302</t>
  </si>
  <si>
    <t>OTROS SERVICIOS DE ALOJAMIENTO</t>
  </si>
  <si>
    <t>020202060303</t>
  </si>
  <si>
    <t>SERVICIOS DE SUMINISTRO DE COMIDAS</t>
  </si>
  <si>
    <t>020202060304</t>
  </si>
  <si>
    <t>SERVICIOS DE SUMINISTRO DE BEBIDAS PARA SU CONSUMO DENTRO DEL ESTABLECIMIENTO</t>
  </si>
  <si>
    <t>0202020606</t>
  </si>
  <si>
    <t>SERVICIOS DE ALQUILER DE VEHÍCULOS DE TRANSPORTE CON OPERARIO</t>
  </si>
  <si>
    <t>0202020607</t>
  </si>
  <si>
    <t>SERVICIOS DE APOYO AL TRANSPORTE</t>
  </si>
  <si>
    <t>020202060705</t>
  </si>
  <si>
    <t>SERVICIOS DE APOYO AL TRANSPORTE POR VÍA ACUÁTICA</t>
  </si>
  <si>
    <t>020202060706</t>
  </si>
  <si>
    <t>SERVICIOS DE APOYO AL TRANSPORTE AÉREO</t>
  </si>
  <si>
    <t>0202020608</t>
  </si>
  <si>
    <t>SERVICIOS POSTALES Y DE MENSAJERÍA</t>
  </si>
  <si>
    <t>0202020609</t>
  </si>
  <si>
    <t>SERVICIOS DE DISTRIBUCIÓN DE ELECTRICIDAD, GAS Y AGUA (POR CUENTA PROPIA)</t>
  </si>
  <si>
    <t>020202060901</t>
  </si>
  <si>
    <t xml:space="preserve">SERVICIOS DE DISTRIBUCIÓN DE ELECTRICIDAD, Y SERVICIOS DE DISTRIBUCIÓN DE GAS (POR CUENTA </t>
  </si>
  <si>
    <t>020202060902</t>
  </si>
  <si>
    <t>SERVICIOS DE DISTRIBUCIÓN DE AGUA (POR CUENTA PROPIA)</t>
  </si>
  <si>
    <t>02020207</t>
  </si>
  <si>
    <t>SERVICIOS FINANCIEROS Y SERVICIOS CONEXOS, SERVICIOS INMOBILIARIOS Y SERVICIOS DE LEASING</t>
  </si>
  <si>
    <t>0202020701</t>
  </si>
  <si>
    <t>SERVICIOS FINANCIEROS Y SERVICIOS CONEXOS</t>
  </si>
  <si>
    <t>020202070101</t>
  </si>
  <si>
    <t xml:space="preserve">SERVICIOS FINANCIEROS, EXCEPTO DE LA BANCA DE INVERSIÓN, SERVICIOS DE SEGUROS Y SERVICIOS </t>
  </si>
  <si>
    <t>0202020701011</t>
  </si>
  <si>
    <t>0202020701019</t>
  </si>
  <si>
    <t xml:space="preserve">OTROS SERVICIOS FINANCIEROS, EXCEPTO LOS SERVICIOS DE LA BANCA DE INVERSIÓN, SERVICIOS DE </t>
  </si>
  <si>
    <t>020202070103</t>
  </si>
  <si>
    <t>SERVICIOS DE SEGUROS Y PENSIONES (CON EXCLUSIÓN DE SERVICIOS DE REASEGURO), EXCEPTO LOS SE</t>
  </si>
  <si>
    <t>0202020701031</t>
  </si>
  <si>
    <t>SERVICIOS DE SEGUROS VIDA (CON EXCLUSIÓN DE LOS SERVICIOS DE REASEGURO)</t>
  </si>
  <si>
    <t>0202020701035</t>
  </si>
  <si>
    <t>OTROS SERVICIOS DE SEGUROS DISTINTOS A LOS SEGUROS DE VIDA (EXCEPTO LOS SERVICIOS DE REASE</t>
  </si>
  <si>
    <t>020202070103501</t>
  </si>
  <si>
    <t>SERVICIOS DE SEGUROS DE VEHÍCULOS AUTOMOTORES</t>
  </si>
  <si>
    <t>020202070103502</t>
  </si>
  <si>
    <t>SERVICIOS DE SEGUROS DE TRANSPORTE MARÍTIMO, DE AVIACIÓN Y OTROS MEDIOS DE TRANSPORTE</t>
  </si>
  <si>
    <t>020202070103504</t>
  </si>
  <si>
    <t>SERVICIOS DE SEGUROS CONTRA INCENDIO, TERREMOTO O SUSTRACCIÓN</t>
  </si>
  <si>
    <t>020202070103505</t>
  </si>
  <si>
    <t>SERVICIOS DE SEGUROS GENERALES DE RESPONSABILIDAD CIVIL</t>
  </si>
  <si>
    <t>020202070103506</t>
  </si>
  <si>
    <t>SERVICIOS DE SEGURO DE CUMPLIMIENTO</t>
  </si>
  <si>
    <t>020202070103507</t>
  </si>
  <si>
    <t>SERVICIOS DE SEGURO OBLIGATORIO DE ACCIDENTES DE TRÁNSITO (SOAT)</t>
  </si>
  <si>
    <t>020202070103508</t>
  </si>
  <si>
    <t>SERVICIOS DE SEGUROS DE VIAJE</t>
  </si>
  <si>
    <t>020202070103509</t>
  </si>
  <si>
    <t>OTROS SERVICIOS DE SEGUROS DISTINTOS DE LOS SEGUROS DE VIDA N.C.P.</t>
  </si>
  <si>
    <t>020202070103510</t>
  </si>
  <si>
    <t>SEGURO DE INFIDELIDAD Y RIESGOS FINANCIEROS</t>
  </si>
  <si>
    <t>020202070107</t>
  </si>
  <si>
    <t>SERVICIOS DE MANTENIMIENTO DE ACTIVOS FINANCIEROS</t>
  </si>
  <si>
    <t>0202020702</t>
  </si>
  <si>
    <t>SERVICIOS INMOBILIARIOS</t>
  </si>
  <si>
    <t>020202070201</t>
  </si>
  <si>
    <t>SERVICIOS INMOBILIARIOS RELATIVOS A BIENES RAÍCES PROPIOS O ARRENDADOS</t>
  </si>
  <si>
    <t>0202020702011</t>
  </si>
  <si>
    <t>SERVICIOS DE ALQUILER O ARRENDAMIENTO CON O SIN OPCIÓN DE COMPRA RELATIVOS A BIENES INMUEB</t>
  </si>
  <si>
    <t>020202070202</t>
  </si>
  <si>
    <t>SERVICIOS INMOBILIARIOS A COMISIÓN O POR CONTRATO</t>
  </si>
  <si>
    <t>0202020702022</t>
  </si>
  <si>
    <t>SERVICIO DE ARRENDAMIENTO DE BIENES INMUEBLES A COMISIÓN O POR CONTRATA</t>
  </si>
  <si>
    <t>0202020703</t>
  </si>
  <si>
    <t>SERVICIOS DE ARRENDAMIENTO O ALQUILER SIN OPERARIO</t>
  </si>
  <si>
    <t>020202070303</t>
  </si>
  <si>
    <t>DERECHOS DE USO DE PRODUCTOS DE PROPIEDAD INTELECTUAL Y OTROS PRODUCTOS SIMILARES</t>
  </si>
  <si>
    <t>02020208</t>
  </si>
  <si>
    <t>SERVICIOS PRESTADOS A LAS EMPRESAS Y SERVICIOS DE PRODUCCIÓN</t>
  </si>
  <si>
    <t>0202020802</t>
  </si>
  <si>
    <t>SERVICIOS JURÍDICOS Y CONTABLES</t>
  </si>
  <si>
    <t>020202080201</t>
  </si>
  <si>
    <t>SERVICIOS JURÍDICOS</t>
  </si>
  <si>
    <t>0202020803</t>
  </si>
  <si>
    <t>OTROS SERVICIOS PROFESIONALES, CIENTÍFICOS Y TÉCNICOS</t>
  </si>
  <si>
    <t>020202080301</t>
  </si>
  <si>
    <t>SERVICIOS DE CONSULTORÍA EN ADMINISTRACIÓN Y SERVICIOS DE GESTIÓN; SERVICIOS DE TECNOLOGÍA</t>
  </si>
  <si>
    <t>0202020803011</t>
  </si>
  <si>
    <t>SERVICIOS DE CONSULTORÍA EN ADMINISTRACIÓN Y SERVICIOS DE GESTIÓN</t>
  </si>
  <si>
    <t>0202020803013</t>
  </si>
  <si>
    <t>SERVICIOS DE TECNOLOGÍA DE LA INFORMACIÓN (TI) DE CONSULTORÍA Y DE APOYO</t>
  </si>
  <si>
    <t>0202020803019</t>
  </si>
  <si>
    <t>OTROS SERVICIOS DE GESTIÓN, EXCEPTO LOS SERVICIOS DE ADMINISTRACIÓN DE PROYECTOS DE CONSTR</t>
  </si>
  <si>
    <t>020202080303</t>
  </si>
  <si>
    <t>SERVICIOS DE INGENIERÍA</t>
  </si>
  <si>
    <t>020202080305</t>
  </si>
  <si>
    <t>SERVICIOS VETERINARIOS</t>
  </si>
  <si>
    <t>020202080306</t>
  </si>
  <si>
    <t>SERVICIOS DE PUBLICIDAD Y EL SUMINISTRO DE ESPACIO O TIEMPO PUBLICITARIOS</t>
  </si>
  <si>
    <t>020202080309</t>
  </si>
  <si>
    <t>OTROS SERVICIOS PROFESIONALES Y TÉCNICOS N.C.P.</t>
  </si>
  <si>
    <t>0202020804</t>
  </si>
  <si>
    <t>SERVICIOS DE TELECOMUNICACIONES, TRANSMISIÓN Y SUMINISTRO DE INFORMACIÓN</t>
  </si>
  <si>
    <t>020202080401</t>
  </si>
  <si>
    <t>SERVICIOS DE TELEFONÍA Y OTRAS TELECOMUNICACIONES</t>
  </si>
  <si>
    <t>020202080402</t>
  </si>
  <si>
    <t>SERVICIOS DE TELECOMUNICACIONES A TRAVÉS DE INTERNET</t>
  </si>
  <si>
    <t>020202080405</t>
  </si>
  <si>
    <t>SERVICIOS DE BIBLIOTECAS Y ARCHIVOS</t>
  </si>
  <si>
    <t>0202020805</t>
  </si>
  <si>
    <t>SERVICIOS DE SOPORTE</t>
  </si>
  <si>
    <t>020202080502</t>
  </si>
  <si>
    <t>SERVICIOS DE INVESTIGACIÓN Y SEGURIDAD</t>
  </si>
  <si>
    <t>020202080503</t>
  </si>
  <si>
    <t>SERVICIOS DE LIMPIEZA</t>
  </si>
  <si>
    <t>020202080509</t>
  </si>
  <si>
    <t>OTROS SERVICIOS AUXILIARES</t>
  </si>
  <si>
    <t>0202020805099</t>
  </si>
  <si>
    <t>OTROS SERVICIOS DE APOYO Y DE INFORMACIÓN N.C.P.</t>
  </si>
  <si>
    <t>0202020806</t>
  </si>
  <si>
    <t xml:space="preserve">SERVICIOS DE APOYO A LA AGRICULTURA, LA CAZA, LA SILVICULTURA, LA PESCA, LA MINERÍA Y LOS </t>
  </si>
  <si>
    <t>020202080601</t>
  </si>
  <si>
    <t>SERVICIOS DE APOYO A LA AGRICULTURA, LA CAZA, LA SILVICULTURA Y LA PESCA</t>
  </si>
  <si>
    <t>020202080603</t>
  </si>
  <si>
    <t>SERVICIOS DE APOYO A LA DISTRIBUCIÓN DE ELECTRICIDAD, GAS Y AGUA</t>
  </si>
  <si>
    <t>0202020807</t>
  </si>
  <si>
    <t>SERVICIOS DE MANTENIMIENTO, REPARACIÓN E INSTALACIÓN (EXCEPTO SERVICIOS DE CONSTRUCCIÓN)</t>
  </si>
  <si>
    <t>020202080701</t>
  </si>
  <si>
    <t>SERVICIOS DE MANTENIMIENTO Y REPARACIÓN DE PRODUCTOS METÁLICOS ELABORADOS, MAQUINARIA Y EQ</t>
  </si>
  <si>
    <t>0202020807011</t>
  </si>
  <si>
    <t>SERVICIOS DE MANTENIMIENTO Y REPARACIÓN DE PRODUCTOS METÁLICOS ELABORADOS, EXCEPTO MAQUINA</t>
  </si>
  <si>
    <t>0202020807012</t>
  </si>
  <si>
    <t>SERVICIOS DE MANTENIMIENTO Y REPARACIÓN DE MAQUINARIA DE OFICINA Y CONTABILIDAD</t>
  </si>
  <si>
    <t>0202020807013</t>
  </si>
  <si>
    <t>SERVICIOS DE MANTENIMIENTO Y REPARACIÓN DE COMPUTADORES Y EQUIPO PERIFÉRICO</t>
  </si>
  <si>
    <t>0202020807014</t>
  </si>
  <si>
    <t>SERVICIOS DE MANTENIMIENTO Y REPARACIÓN DE MAQUINARIA Y EQUIPO DE TRANSPORTE</t>
  </si>
  <si>
    <t>0202020807015</t>
  </si>
  <si>
    <t>SERVICIOS DE MANTENIMIENTO Y REPARACIÓN DE OTRA MAQUINARIA Y OTRO EQUIPO</t>
  </si>
  <si>
    <t>020202080702</t>
  </si>
  <si>
    <t>SERVICIOS DE REPARACIÓN DE OTROS BIENES</t>
  </si>
  <si>
    <t>0202020807024</t>
  </si>
  <si>
    <t>SERVICIOS DE REPARACIÓN DE MUEBLES</t>
  </si>
  <si>
    <t>0202020807029</t>
  </si>
  <si>
    <t>SERVICIOS DE MANTENIMIENTO Y REPARACIÓN DE OTROS BIENES N.C.P.</t>
  </si>
  <si>
    <t>020202080703</t>
  </si>
  <si>
    <t>SERVICIOS DE INSTALACIÓN (DISTINTOS DE LOS SERVICIOS DE CONSTRUCCIÓN)</t>
  </si>
  <si>
    <t>0202020807039</t>
  </si>
  <si>
    <t>SERVICIOS DE INSTALACIÓN DE OTROS BIENES N.C.P.</t>
  </si>
  <si>
    <t>0202020809</t>
  </si>
  <si>
    <t xml:space="preserve">OTROS SERVICIOS DE FABRICACIÓN; SERVICIOS DE EDICIÓN, IMPRESIÓN Y REPRODUCCIÓN; SERVICIOS </t>
  </si>
  <si>
    <t>020202080901</t>
  </si>
  <si>
    <t>SERVICIOS DE EDICIÓN, IMPRESIÓN Y REPRODUCCIÓN</t>
  </si>
  <si>
    <t>02020209</t>
  </si>
  <si>
    <t>SERVICIOS PARA LA COMUNIDAD, SOCIALES Y PERSONALES</t>
  </si>
  <si>
    <t>0202020902</t>
  </si>
  <si>
    <t>SERVICIOS DE EDUCACIÓN</t>
  </si>
  <si>
    <t>020202090205</t>
  </si>
  <si>
    <t>SERVICIOS DE EDUCACIÓN SUPERIOR (TERCIARIA)</t>
  </si>
  <si>
    <t>020202090209</t>
  </si>
  <si>
    <t>OTROS TIPOS DE EDUCACIÓN Y SERVICIOS DE APOYO EDUCATIVO</t>
  </si>
  <si>
    <t>0202020903</t>
  </si>
  <si>
    <t>SERVICIOS PARA EL CUIDADO DE LA SALUD HUMANA Y SERVICIOS SOCIALES</t>
  </si>
  <si>
    <t>020202090303</t>
  </si>
  <si>
    <t>OTROS SERVICIOS SOCIALES CON ALOJAMIENTO</t>
  </si>
  <si>
    <t>0202020904</t>
  </si>
  <si>
    <t>SERVICIOS DE ALCANTARILLADO, RECOLECCIÓN, TRATAMIENTO Y DISPOSICIÓN DE DESECHOS Y OTROS SE</t>
  </si>
  <si>
    <t>020202090401</t>
  </si>
  <si>
    <t>SERVICIOS DE ALCANTARILLADO, SERVICIOS DE LIMPIEZA, TRATAMIENTO DE AGUAS RESIDUALES Y TANQ</t>
  </si>
  <si>
    <t>020202090409</t>
  </si>
  <si>
    <t>OTROS SERVICIOS DE PROTECCIÓN DEL MEDIO AMBIENTE N.C.P.</t>
  </si>
  <si>
    <t>0202020907</t>
  </si>
  <si>
    <t>OTROS SERVICIOS</t>
  </si>
  <si>
    <t>020202090701</t>
  </si>
  <si>
    <t>SERVICIOS DE LAVADO, LIMPIEZA Y TEÑIDO</t>
  </si>
  <si>
    <t>02020210</t>
  </si>
  <si>
    <t>0202021001</t>
  </si>
  <si>
    <t>03</t>
  </si>
  <si>
    <t>TRANSFERENCIAS CORRIENTES</t>
  </si>
  <si>
    <t>0302</t>
  </si>
  <si>
    <t>A ORGANIZACIONES NACIONALES E INTERNACIONALES</t>
  </si>
  <si>
    <t>030202</t>
  </si>
  <si>
    <t>MEMBRESIAS, AFILIACIONES Y CUOTAS DE SOSTENIMIENTO</t>
  </si>
  <si>
    <t>03020201</t>
  </si>
  <si>
    <t>0302020101</t>
  </si>
  <si>
    <t>08</t>
  </si>
  <si>
    <t>GASTOS POR TRIBUTOS, MULTAS, SANCIONES E INTERESES DE MORA</t>
  </si>
  <si>
    <t>0801</t>
  </si>
  <si>
    <t>IMPUESTOS</t>
  </si>
  <si>
    <t>080102</t>
  </si>
  <si>
    <t>IMPUESTOS TERRITORIALES</t>
  </si>
  <si>
    <t>08010201</t>
  </si>
  <si>
    <t>0801020101</t>
  </si>
  <si>
    <t>IMPUESTO PREDIAL Y SOBRETASA AMBIENTAL</t>
  </si>
  <si>
    <t>0803</t>
  </si>
  <si>
    <t>TASAS Y DERECHOS ADMINISTRATIVOS</t>
  </si>
  <si>
    <t>080301</t>
  </si>
  <si>
    <t>08030101</t>
  </si>
  <si>
    <t>0803010101</t>
  </si>
  <si>
    <t>0804</t>
  </si>
  <si>
    <t>CONTRIBUCIONES</t>
  </si>
  <si>
    <t>08040101</t>
  </si>
  <si>
    <t>CUOTA DE FISCALIZACIÓN Y AUDITAJE</t>
  </si>
  <si>
    <t>0804010101</t>
  </si>
  <si>
    <t>08040201</t>
  </si>
  <si>
    <t>CONTRIBUCIÓN - SUPERINTENDENCIA DE VIGILANCIA</t>
  </si>
  <si>
    <t>0804020101</t>
  </si>
  <si>
    <t>GASTOS DE INVERSION</t>
  </si>
  <si>
    <t>EJE 1. EXCELENCIA ACADEMICA</t>
  </si>
  <si>
    <t>POLÍTICA DE FORTALECIMIENTO DE LA FORMACIÓN DOCENTE</t>
  </si>
  <si>
    <t>PROGRAMA  FORTALECIMIENTO DE LA FORMACIÓN DOCENTE</t>
  </si>
  <si>
    <t>AMPLIACIÓN PLANTA DOCENTE (CONVOCATORIA) PFC</t>
  </si>
  <si>
    <t>AMPLIACIÓN PLANTA DOCENTE (CONVOCATORIA) PROUNAL</t>
  </si>
  <si>
    <t>AMPLIACIÓN PLANTA DOCENTE (CONVOCATORIA) PROPIOS</t>
  </si>
  <si>
    <t>ESTÍMULO A LA FORMACIÓN</t>
  </si>
  <si>
    <t>ESTIMULOS A LA FORMACIÓN DISCIPLINAR</t>
  </si>
  <si>
    <t>ESTIMULOS A LA FORMACIÓN DISCIPLINAR PFC</t>
  </si>
  <si>
    <t>ESTIMULOS A LA FORMACIÓN DISCIPLINAR PROUNAL</t>
  </si>
  <si>
    <t>ESTIMULOS A LA FORMACIÓN DISCIPLINAR PROPIOS</t>
  </si>
  <si>
    <t>ESTIMULOS A LA FORMACIÓN EDUCATIVA</t>
  </si>
  <si>
    <t>ESTIMULOS A LA FORMACIÓN EDUCATIVA PFC</t>
  </si>
  <si>
    <t>ESTIMULOS A LA FORMACIÓN EDUCATIVA PROPIOS</t>
  </si>
  <si>
    <t>POLÍTICA CURRICULAR</t>
  </si>
  <si>
    <t xml:space="preserve">PROGRAMA MODERNIZACIÓN CURRICULAR. </t>
  </si>
  <si>
    <t>ESTRUCTURACIÓN CURRICULAR FORMATIVA</t>
  </si>
  <si>
    <t>PRACTICAS ACADEMICAS</t>
  </si>
  <si>
    <t>PRACTICAS ACADEMICAS PFC</t>
  </si>
  <si>
    <t>PRACTICAS ACADEMICAS PROUNAL</t>
  </si>
  <si>
    <t>PRACTICAS ACADEMICAS PROPIOS</t>
  </si>
  <si>
    <t>PRUEBAS SABER PRO</t>
  </si>
  <si>
    <t>PRUEBAS SABER PRO PFC</t>
  </si>
  <si>
    <t>ACREDITACIÓN DE ALTA CALIDAD DE PROGRAMAS ACADÉMICOS</t>
  </si>
  <si>
    <t>ACREDITACIÓN DE ALTA CALIDAD DE PROGRAMAS ACADÉMICOS PFC</t>
  </si>
  <si>
    <t>ACREDITACIÓN DE ALTA CALIDAD DE PROGRAMAS ACADÉMICOS PROPIOS</t>
  </si>
  <si>
    <t>POLITICA DE INVESTIGACION</t>
  </si>
  <si>
    <t>PROGRAMA INVESTIGACIÓN Y DESARROLLO</t>
  </si>
  <si>
    <t>PROMOCIÓN PARA DEL DESARROLLO DE PROYECTOS DE INVESTIGACIÓN CON PERTINENCIA REGIONAL</t>
  </si>
  <si>
    <t>PROMOCIÓN PARA DEL DESARROLLO DE PROYECTOS DE INV. CON PERTINENCIA REGIONAL PFC</t>
  </si>
  <si>
    <t>PROMOCIÓN PARA DEL DESARROLLO DE PROYECTOS DE INV. CON PERTINENCIA REGIONAL PROUNAL</t>
  </si>
  <si>
    <t>PROMOCIÓN PARA DEL DESARROLLO DE PROYECTOS DE INV. CON PERTINENCIA REGIONAL PROPIOS</t>
  </si>
  <si>
    <t>PROGRAMA MODERNIZACIÓN Y VISIBILIZACIÓN DE FUENTES DOC. Y COLECCIONES MUSEOLÓGICAS DE LA U</t>
  </si>
  <si>
    <t>BIBLIOTECA</t>
  </si>
  <si>
    <t>DOTACION EQUIPOS, MAT.BIBLIOGRAFICO Y BASES DE DATOS</t>
  </si>
  <si>
    <t>DOTACION EQUIPOS, MAT.BIBLIOGRAFICO Y BASES DE DATOS PFC</t>
  </si>
  <si>
    <t>DOTACION EQUIPOS, MAT.BIBLIOGRAFICO Y BASES DE DATOS PROUNAL</t>
  </si>
  <si>
    <t>POLITICA DE INTERNACIONALIZACIÓN</t>
  </si>
  <si>
    <t>PROGRAMA INTERNACIONALIZACIÓN</t>
  </si>
  <si>
    <t>MOVILIDAD ACADÉMICA E INVESTIGATIVA</t>
  </si>
  <si>
    <t>MOVILIDAD ACADÉMICA E INVESTIGATIVA PFC</t>
  </si>
  <si>
    <t>MOVILIDAD ACADÉMICA E INVESTIGATIVA PROPIOS</t>
  </si>
  <si>
    <t>POLÍTICA DE POSGRADOS</t>
  </si>
  <si>
    <t>PROGRAMA POSGRADOS</t>
  </si>
  <si>
    <t>AMPLIACIÓN E LA OFERTA DE PROGRAMAS DE POSGRADOS PFC</t>
  </si>
  <si>
    <t>EJE 2. COMPROMISO SOCIAL.</t>
  </si>
  <si>
    <t>POLITICA DE DESARROLLO HUMANO</t>
  </si>
  <si>
    <t>PROGRAMA DESARROLLO HUMANO</t>
  </si>
  <si>
    <t>BIENESTAR INSTITUCIONAL</t>
  </si>
  <si>
    <t>INVERSIONES BIENESTAR</t>
  </si>
  <si>
    <t>INVERSIONES BIENESTAR PFC</t>
  </si>
  <si>
    <t>INVERSIONES BIENESTAR PROUNAL</t>
  </si>
  <si>
    <t>INVERSIONES BIENESTAR PROPIOS</t>
  </si>
  <si>
    <t>BIENESTA UNIVERSITARIO INTERPRETES</t>
  </si>
  <si>
    <t>BIENESTA UNIVERSITARIO INTERPRETES PFC</t>
  </si>
  <si>
    <t>BIENESTA UNIVERSITARIO INTERPRETES PROUNAL</t>
  </si>
  <si>
    <t>BIENESTA UNIVERSITARIO INTERPRETES PROPIOS</t>
  </si>
  <si>
    <t>RESTAURANTE UNIVERSITARIO</t>
  </si>
  <si>
    <t>RESTAURANTE UNIVERSITARIO PFC</t>
  </si>
  <si>
    <t>RESTAURANTE UNIVERSITARIO PROUNAL</t>
  </si>
  <si>
    <t>RESTAURANTE UNIVERSITARIO PROPIOS</t>
  </si>
  <si>
    <t>RESIDENCIAS MASCULINAS Y FEMENINAS</t>
  </si>
  <si>
    <t>RESIDENCIAS MASCULINAS Y FEMENINAS PROUNAL</t>
  </si>
  <si>
    <t>RESIDENCIAS MASCULINAS Y FEMENINAS PROPIOS</t>
  </si>
  <si>
    <t>BECAS ESTUDIANTILES</t>
  </si>
  <si>
    <t>BECAS ESTUDIANTILES PFC</t>
  </si>
  <si>
    <t>BECAS ESTUDIANTILES PROUNAL</t>
  </si>
  <si>
    <t>BECAS ESTUDIANTILES PROPIOS</t>
  </si>
  <si>
    <t>APOYO ACTIVIDADES ESTUDIANTILES PREGRADO Y POSGRADO</t>
  </si>
  <si>
    <t>APOYO ACTIVIDADES ESTUDIANTILES PREGRADO Y POSGRADO PFC</t>
  </si>
  <si>
    <t>APOYO ACTIVIDADES ESTUDIANTILES PREGRADO Y POSGRADO PROUNAL</t>
  </si>
  <si>
    <t>APOYO ACTIVIDADES ESTUDIANTILES PREGRADO Y POSGRADO PROPIOS</t>
  </si>
  <si>
    <t>ACTIVIDADES Y DOTACION DEPORTIVAS</t>
  </si>
  <si>
    <t>ACTIVIDADES Y DOTACION DEPORTIVAS PFC</t>
  </si>
  <si>
    <t>ACTIVIDADES Y DOTACION DEPORTIVAS PROUNAL</t>
  </si>
  <si>
    <t>ACTIVIDADES Y DOTACION DEPORTIVAS PROPIOS</t>
  </si>
  <si>
    <t>ACTIVIDADES DE INTEGRACION Y RECREACION</t>
  </si>
  <si>
    <t>ACTIVIDADES DE INTEGRACION Y RECREACION PFC</t>
  </si>
  <si>
    <t>POLITICA PARA LA PROMOCIÓN DE LA SALUD</t>
  </si>
  <si>
    <t>POLITICA PARA LA PROMOCIÓN DE LA SALUD PROUNAL</t>
  </si>
  <si>
    <t>POLITICA PARA LA PROMOCIÓN DE LA SALUD PROPIOS</t>
  </si>
  <si>
    <t>LIBRERIA UNIVERSITARIA</t>
  </si>
  <si>
    <t>LIBRERIA UNIVERSITARIA PROUNAL</t>
  </si>
  <si>
    <t>LIBRERIA UNIVERSITARIA PROPIOS</t>
  </si>
  <si>
    <t>SEGURIDAD Y SALUD EN EL TRABAJO</t>
  </si>
  <si>
    <t>SEGURIDAD Y SALUD EN EL TRABAJO PFC</t>
  </si>
  <si>
    <t>SEGURIDAD Y SALUD EN EL TRABAJO PROUNAL</t>
  </si>
  <si>
    <t>SEGURIDAD Y SALUD EN EL TRABAJO PROPIOS</t>
  </si>
  <si>
    <t>SECCION ASISTENCIAL</t>
  </si>
  <si>
    <t>SECCION ASISTENCIAL PFC</t>
  </si>
  <si>
    <t>SECCION ASISTENCIAL  PROPIOS</t>
  </si>
  <si>
    <t>PROGRAMAS DE BIENESTAR SOCIAL(CONVENCION COLECTIVA)</t>
  </si>
  <si>
    <t>PROGRAMA DE PERMANENCIA Y GRADUACIÓN ESTUDIANTIL</t>
  </si>
  <si>
    <t>ASISTENCIAS ADMINISTRATIVAS Y MONITORIAS ACADEMICAS</t>
  </si>
  <si>
    <t>ASISTENCIAS ADMINISTRATIVAS Y MONITORIAS ACADEMICAS PFC</t>
  </si>
  <si>
    <t>ASISTENCIAS ADMINISTRATIVAS Y MONITORIAS ACADEMICAS PROUNAL</t>
  </si>
  <si>
    <t>ASISTENCIAS ADMINISTRATIVAS Y MONITORIAS ACADEMICAS PROPIOS</t>
  </si>
  <si>
    <t>CURSOS NIVELATORIOS</t>
  </si>
  <si>
    <t>CURSOS NIVELATORIOS PFC</t>
  </si>
  <si>
    <t>CURSOS NIVELATORIOS PROUNAL</t>
  </si>
  <si>
    <t>CURSOS NIVELATORIOS PROPIOS</t>
  </si>
  <si>
    <t>TIENDAS UNIVERSITARIOS</t>
  </si>
  <si>
    <t>TIENDAS UNIVERSITARIOS PROUNAL</t>
  </si>
  <si>
    <t>FORMACIÓN POLÍTICA Y CIUDADANÍA</t>
  </si>
  <si>
    <t>POLITICAS INSTITUCIONALES DE GENERO</t>
  </si>
  <si>
    <t>POLITICAS INSTITUCIONALES DE GENERO PFC</t>
  </si>
  <si>
    <t>POLITICAS INSTITUCIONALES DE GENERO PROUNAL</t>
  </si>
  <si>
    <t>POLITICAS INSTITUCIONALES DE GENERO-PROPIOS</t>
  </si>
  <si>
    <t>POLITICAS INSTITUCIONALES DE INCLUSION</t>
  </si>
  <si>
    <t>POLITICAS INSTITUCIONALES DE INCLUSION PFC</t>
  </si>
  <si>
    <t>POLITICAS INSTITUCIONALES DE INCLUSION PROUNAL</t>
  </si>
  <si>
    <t>POLITICAS INSTITUCIONALES DE INCLUSION PROPIOS</t>
  </si>
  <si>
    <t xml:space="preserve">ACTUALIZACION ESTATUTO ESTUDIANTIL </t>
  </si>
  <si>
    <t>ACTUALIZACION ESTATUTO ESTUDIANTIL PFC</t>
  </si>
  <si>
    <t>ACTUALIZACION ESTATUTO ESTUDIANTIL PROUNAL</t>
  </si>
  <si>
    <t>ACTUALIZACION ESTATUTO ESTUDIANTIL PROPIOS</t>
  </si>
  <si>
    <t>POLITICA INSTITUCIONAL DE DERECHOS HUMANOS</t>
  </si>
  <si>
    <t>POLITICA INSTITUCIONAL DE  CULTURA PFC</t>
  </si>
  <si>
    <t>POLITICA INSTITUCIONAL DE  CULTURA PROUNAL</t>
  </si>
  <si>
    <t>POLITICA INSTITUCIONAL DE  CULTURA PROPIOS</t>
  </si>
  <si>
    <t>POLITICA DE BIENESTAR INTEGRAL</t>
  </si>
  <si>
    <t>POLITICA DE BIENESTAR INTEGRAL PROPIOS</t>
  </si>
  <si>
    <t>DESARROLLO CULTURAL</t>
  </si>
  <si>
    <t>TALLERISTAS CENTRO CULTURAL</t>
  </si>
  <si>
    <t>TALLERISTAS CENTRO CULTURAL PFC</t>
  </si>
  <si>
    <t>TALLERISTAS CENTRO CULTURAL PROUNAL</t>
  </si>
  <si>
    <t>TALLERISTAS CENTRO CULTURAL PROPIOS</t>
  </si>
  <si>
    <t>INSTRUMENTISTAS ORQUESTA SINFONICA</t>
  </si>
  <si>
    <t>INSTRUMENTISTAS ORQUESTA SINFONICA PFC</t>
  </si>
  <si>
    <t>INSTRUMENTISTAS ORQUESTA SINFONICA PROUNAL</t>
  </si>
  <si>
    <t>INSTRUMENTISTAS ORQUESTA SINFONICA PROPIOS</t>
  </si>
  <si>
    <t>CENTRO CULTURAL</t>
  </si>
  <si>
    <t>CENTRO CULTURAL PROUNAL</t>
  </si>
  <si>
    <t>CENTRO CULTURAL PROPIOS</t>
  </si>
  <si>
    <t>ORQUESTA SINFONICA</t>
  </si>
  <si>
    <t>ORQUESTA SINFONICA PFC</t>
  </si>
  <si>
    <t>ORQUESTA SINFONICA PROUNAL</t>
  </si>
  <si>
    <t>ORQUESTA SINFONICA PROPIOS</t>
  </si>
  <si>
    <t>POLITICA DE PROYECCION SOCIAL</t>
  </si>
  <si>
    <t xml:space="preserve">PROGRAMA PROYECCIÓN SOCIAL. </t>
  </si>
  <si>
    <t>REGIONALIZACION</t>
  </si>
  <si>
    <t>REGIONALIZACION PFC</t>
  </si>
  <si>
    <t>REGIONALIZACION PROPIOS</t>
  </si>
  <si>
    <t>UT SOLIDARIA</t>
  </si>
  <si>
    <t>UT SOLIDARIA PFC</t>
  </si>
  <si>
    <t>UT SOLIDARIA PROPIOS</t>
  </si>
  <si>
    <t>POLITICA DE GRADUADOS</t>
  </si>
  <si>
    <t>PROGRAMA DE GRADUADOS</t>
  </si>
  <si>
    <t>FORTALECIMIENTO VINCULOS CON LOS GRADUADOS</t>
  </si>
  <si>
    <t>FORTALECIMIENTO VINCULOS CON LOS GRADUADOS PFC</t>
  </si>
  <si>
    <t>FORTALECIMIENTO VINCULOS CON LOS GRADUADOS PROPIOS</t>
  </si>
  <si>
    <t>EJE 3. COMPROMISO AMBIENTAL</t>
  </si>
  <si>
    <t>POLITICA AMBIENTAL</t>
  </si>
  <si>
    <t>PROGRAMA UNIVERSIDAD TERRITORIO VERDE.</t>
  </si>
  <si>
    <t>CATEDRA AMBIENTAL</t>
  </si>
  <si>
    <t>CATEDRA AMBIENTAL PFC</t>
  </si>
  <si>
    <t>PROGRAMA HACIA UN TOLIMA SUSTENTABLE</t>
  </si>
  <si>
    <t>ACOMPAÑAMIENTO A ACT.SOCIALES PARA GESTIÓN DE CONFLICTOS AMB.</t>
  </si>
  <si>
    <t>ACOMPAÑAMIENTO A ACT.SOCIALES PARA GESTIÓN DE CONFLICTOS AMB. PFC</t>
  </si>
  <si>
    <t>ROUALACOMPAÑAMIENTO A ACT.SOCIALES PARA GESTIÓN DE CONFLICTOS AMB. PROUNAL</t>
  </si>
  <si>
    <t>ACOMPAÑAMIENTO A ACT.SOCIALES PARA GESTIÓN DE CONFLICTOS AMB. PROPIOS</t>
  </si>
  <si>
    <t>EJE 4. EFICIENCIA Y TRANSPARENCIA ADMINISTRATIVA</t>
  </si>
  <si>
    <t>POLITICA MODELO INTEGRADO DE PLANEACIÓN Y GESTIÓN.</t>
  </si>
  <si>
    <t>PROGRAMA MODELO INTEGRADO DE PLANEACIÓN Y GESTIÓN.</t>
  </si>
  <si>
    <t xml:space="preserve">SISTEMA DE PLANIFICACIÓN INSTITUCIONAL </t>
  </si>
  <si>
    <t>SISTEMA DE PLANIFICACIÓN INSTITUCIONAL PFC</t>
  </si>
  <si>
    <t>SISTEMA DE PLANIFICACIÓN INSTITUCIONAL PROUNAL</t>
  </si>
  <si>
    <t>SISTEMA DE COMUNICACIÓN Y MEDIOS</t>
  </si>
  <si>
    <t>SISTEMA DE COMUNICACIÓN Y MEDIOS-PFC</t>
  </si>
  <si>
    <t>SISTEMA DE COMUNICACIÓN Y MEDIOS-PROUNAL</t>
  </si>
  <si>
    <t>SISTEMA DE GESTIÓN INTEGRADO</t>
  </si>
  <si>
    <t>SISTEMA DE GESTIÓN INTEGRADO-PROUNAL</t>
  </si>
  <si>
    <t>ADECUACIÓN PLANTA FÍSICA</t>
  </si>
  <si>
    <t>ADECUACIÓN PLANTA FÍSICA-PFC</t>
  </si>
  <si>
    <t>ADECUACIÓN PLANTA FÍSICA-PROUNAL</t>
  </si>
  <si>
    <t>ADECUACIÓN PLANTA FÍSICA-PROPIOS</t>
  </si>
  <si>
    <t>ADQUISICIÓN DE EQUIPOS O DISPOSITIVOS TECNOLÓGICOS</t>
  </si>
  <si>
    <t>ADQUISICIÓN DE EQUIPOS O DISPOSITIVOS TECNOLÓGICOS-PROUNAL</t>
  </si>
  <si>
    <t>ADQUISICIÓN DE EQUIPOS O DISPOSITIVOS TECNOLÓGICOS-PROPIOS</t>
  </si>
  <si>
    <t>EQUIPOS DE LAB. INFRAESTRUCTURA TECNOLOGICA INSTITUCIONAL</t>
  </si>
  <si>
    <t>EQUIPOS DE LAB. INFRAESTRUCTURA TECNOLOGICA INSTITUCIONAL-PFC</t>
  </si>
  <si>
    <t>POLITICA DE REGIONALIZACIÓN</t>
  </si>
  <si>
    <t>PROGRAMA REGIONALIZACIÓN.</t>
  </si>
  <si>
    <t>PLAN ESTRATÉGICO DE EXPANSIÓN DEL CAMPUS UNIVERSITARIO SIGLO XXI</t>
  </si>
  <si>
    <t>PLAN ESTRATÉGICO DE EXPANSIÓN DEL CAMPUS UNIVERSITARIO SIGLO XXI PROUT</t>
  </si>
  <si>
    <t>PRESUPUESTO DE GASTOS E INVERSION</t>
  </si>
  <si>
    <t>VICERRECTORÍA ADMINISTRATIVA Y FINANCIERA</t>
  </si>
  <si>
    <t>DIRECCIÓN CONTABLE Y FINANCIERA</t>
  </si>
  <si>
    <t>PRESUPUESTO INICIAL</t>
  </si>
  <si>
    <t>PRESUPUESTO DEFINITIVO</t>
  </si>
  <si>
    <t>COMPROMISO MES</t>
  </si>
  <si>
    <t>TOTAL COMPROMISOS</t>
  </si>
  <si>
    <t>SALDO POR COMPROMETER</t>
  </si>
  <si>
    <t>GIROS MES</t>
  </si>
  <si>
    <t>TOTAL GIROS</t>
  </si>
  <si>
    <t>CUENTA POR PAGAR</t>
  </si>
  <si>
    <t>CDPS MES</t>
  </si>
  <si>
    <t>TOTAL CDPS</t>
  </si>
  <si>
    <t>CDPS POR COMPROMETER</t>
  </si>
  <si>
    <t>SALDO DISPONIBLE</t>
  </si>
  <si>
    <t>PAC ACUMULADO</t>
  </si>
  <si>
    <t>GASTOS</t>
  </si>
  <si>
    <t>GASTOS DE FUNCIONAMIENTO</t>
  </si>
  <si>
    <t>PLANTA TEMPORAL Y CATEDRAS</t>
  </si>
  <si>
    <t>ADQUISICIÓN DE BIENES  Y SERVICIOS</t>
  </si>
  <si>
    <t>MATERIALES Y SUMINISTROS -ACTIVOS FIJOS</t>
  </si>
  <si>
    <t>SERVICIOS PUBLICOS</t>
  </si>
  <si>
    <t>PUBLICIDAD</t>
  </si>
  <si>
    <t>VIATICOS Y GASTOS DE VIAJE</t>
  </si>
  <si>
    <t>MANTENIMIENTOS</t>
  </si>
  <si>
    <t>SERVICIOS TECNICOS Y PROFESIONALES</t>
  </si>
  <si>
    <t>SEGUROS</t>
  </si>
  <si>
    <t>VIGILANCIA</t>
  </si>
  <si>
    <t>ARRENDAMIENTOS, INFRAESTRUCTURA IDEAD</t>
  </si>
  <si>
    <t>SERVICIOS DE ESTANCIAS Y RESTAURANTE</t>
  </si>
  <si>
    <t>SERVICIOS DE TRANSPORTE Y MENSAJERIA</t>
  </si>
  <si>
    <t>GASTOS FINANCIEROS</t>
  </si>
  <si>
    <t>OTROS SERVICIOS (MEMBRESIAS)</t>
  </si>
  <si>
    <t>IMPUESTOS, TASAS Y CUOTAS DE FISCALIZACIÓN.</t>
  </si>
  <si>
    <t>PLANES DE FOMENTO A LA CALIDAD</t>
  </si>
  <si>
    <t>ESTAMPILLA PROUNAL</t>
  </si>
  <si>
    <t>RECURSOS PROPIOS</t>
  </si>
  <si>
    <t>ESTAMPIILA PROUT</t>
  </si>
  <si>
    <t>RECURSOS DEL BALANCE</t>
  </si>
  <si>
    <t>RECURSOS CREE</t>
  </si>
  <si>
    <t>RECURSOS INVESTIGACIONES</t>
  </si>
  <si>
    <t>VIGENCIA</t>
  </si>
  <si>
    <t>CÓDIGO</t>
  </si>
  <si>
    <t>CLASIFICADOR</t>
  </si>
  <si>
    <t>PAC  Enero</t>
  </si>
  <si>
    <t>PAC  Febrero</t>
  </si>
  <si>
    <t>PAC  Marzo</t>
  </si>
  <si>
    <t>PAC  Abril</t>
  </si>
  <si>
    <t>PAC  Mayo</t>
  </si>
  <si>
    <t>PAC  Junio</t>
  </si>
  <si>
    <t>PAC  Julio</t>
  </si>
  <si>
    <t>PAC  Agosto</t>
  </si>
  <si>
    <t>PAC  Septiembre</t>
  </si>
  <si>
    <t>PAC  Octubre</t>
  </si>
  <si>
    <t>PAC  Noviembre</t>
  </si>
  <si>
    <t>PAC  Diciembre</t>
  </si>
  <si>
    <t>TOTAL</t>
  </si>
  <si>
    <t>PRESUPUESTO DE GASTOS</t>
  </si>
  <si>
    <t>0102030401</t>
  </si>
  <si>
    <t>BOMBAS, COMPRESORES, MOTORES DE FUERZA HIDRÁULICA Y MOTORES DE POTENCIA NEUMÁTICA Y VÁLVULAS Y SUS PARTES Y PIEZAS</t>
  </si>
  <si>
    <t>LÁMPARAS ELÉCTRICAS DE INCANDESCENCIA O DESCARGA; LÁMPARAS DE ARCO, EQUIPO PARA ALUMBRADO ELÉCTRICO; SUS PARTES Y PIEZAS</t>
  </si>
  <si>
    <t>APARATOS TRANSMISORES DE TELEVISIÓN Y RADIO; TELEVISIÓN, VIDEO Y CÁMARAS DIGITALES; TELÉFONOS</t>
  </si>
  <si>
    <t>RADIORRECEPTORES Y RECEPTORES DE TELEVISIÓN; APARATOS PARA LA GRABACIÓN Y REPRODUCCIÓN DE SONIDO Y VIDEO; MICRÓFONOS, ALTAVOCES, AMPLIFICADORES, ETC.</t>
  </si>
  <si>
    <t>CARROCERÍAS (INCLUSO CABINAS) PARA VEHÍCULOS AUTOMOTORES; REMOLQUES Y SEMIRREMOLQUES; Y SUS PARTES, PIEZAS Y ACCESORIOS</t>
  </si>
  <si>
    <t>PRODUCTOS DE FORRAJE, FIBRAS, PLANTAS VIVAS, FLORES Y CAPULLOS DE FLORES, TABACO EN RAMA Y CAUCHO NATURAL</t>
  </si>
  <si>
    <t>PRODUCTOS DE MOLINERÍA, ALMIDONES Y PRODUCTOS DERIVADOS DEL ALMIDÓN; OTROS PRODUCTOS ALIMENTICIOS</t>
  </si>
  <si>
    <t>DIARIOS, REVISTAS Y PUBLICACIONES PERIÓDICAS, PUBLICADOS POR LO MENOS CUATRO VECES POR SEMANA</t>
  </si>
  <si>
    <t>SELLOS, CHEQUERAS, BILLETES DE BANCO, TÍTULOS DE ACCIONES, CATÁLOGOS Y FOLLETOS, MATERIAL PARA ANUNCIOS PUBLICITARIOS Y OTROS MATERIALES IMPRESOS</t>
  </si>
  <si>
    <t>LIBROS DE REGISTROS, LIBROS DE CONTABILIDAD, CUADERNILLOS DE NOTAS, BLOQUES PARA CARTAS, AGENDAS Y ARTÍCULOS SIMILARES,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</si>
  <si>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</t>
  </si>
  <si>
    <t>ACEITES DE PETRÓLEO O ACEITES OBTENIDOS DE MINERALES BITUMINOSOS (EXCEPTO LOS ACEITES CRUDOS); PREPARADOS N.C.P., QUE CONTENGAN POR LO MENOS EL 70% DE SU PESO EN ACEITES DE ESOS TIPOS Y CUYOS COMPONENTES BÁSICOS SEAN ESOS ACEITES</t>
  </si>
  <si>
    <t>SERVICIOS DE ALOJAMIENTO; SERVICIOS DE SUMINISTRO DE COMIDAS Y BEBIDAS; SERVICIOS DE TRANSPORTE; Y SERVICIOS DE DISTRIBUCIÓN DE ELECTRICIDAD, GAS Y AGUA</t>
  </si>
  <si>
    <t>SERVICIOS DE DISTRIBUCIÓN DE ELECTRICIDAD, Y SERVICIOS DE DISTRIBUCIÓN DE GAS (POR CUENTA PROPIA)</t>
  </si>
  <si>
    <t>SERVICIOS FINANCIEROS, EXCEPTO DE LA BANCA DE INVERSIÓN, SERVICIOS DE SEGUROS Y SERVICIOS DE PENSIONES</t>
  </si>
  <si>
    <t>OTROS SERVICIOS FINANCIEROS, EXCEPTO LOS SERVICIOS DE LA BANCA DE INVERSIÓN, SERVICIOS DE SEGUROS Y PENSIONES</t>
  </si>
  <si>
    <t>SERVICIOS DE SEGUROS Y PENSIONES (CON EXCLUSIÓN DE SERVICIOS DE REASEGURO), EXCEPTO LOS SERVICIOS DE SEGUROS SOCIALES</t>
  </si>
  <si>
    <t>OTROS SERVICIOS DE SEGUROS DISTINTOS A LOS SEGUROS DE VIDA (EXCEPTO LOS SERVICIOS DE REASEGURO)</t>
  </si>
  <si>
    <t>SERVICIOS DE ALQUILER O ARRENDAMIENTO CON O SIN OPCIÓN DE COMPRA RELATIVOS A BIENES INMUEBLES PROPIOS O ARRENDADOS</t>
  </si>
  <si>
    <t>SERVICIOS DE CONSULTORÍA EN ADMINISTRACIÓN Y SERVICIOS DE GESTIÓN; SERVICIOS DE TECNOLOGÍA DE LA INFORMACIÓN</t>
  </si>
  <si>
    <t>OTROS SERVICIOS DE GESTIÓN, EXCEPTO LOS SERVICIOS DE ADMINISTRACIÓN DE PROYECTOS DE CONSTRUCCIÓN</t>
  </si>
  <si>
    <t>SERVICIOS DE APOYO A LA AGRICULTURA, LA CAZA, LA SILVICULTURA, LA PESCA, LA MINERÍA Y LOS SERVICIOS PÚBLICOS</t>
  </si>
  <si>
    <t>SERVICIOS DE MANTENIMIENTO Y REPARACIÓN DE PRODUCTOS METÁLICOS ELABORADOS, MAQUINARIA Y EQUIPO</t>
  </si>
  <si>
    <t>SERVICIOS DE MANTENIMIENTO Y REPARACIÓN DE PRODUCTOS METÁLICOS ELABORADOS, EXCEPTO MAQUINARIA Y EQUIPO</t>
  </si>
  <si>
    <t>OTROS SERVICIOS DE FABRICACIÓN; SERVICIOS DE EDICIÓN, IMPRESIÓN Y REPRODUCCIÓN; SERVICIOS DE RECUPERACIÓN DE MATERIALES</t>
  </si>
  <si>
    <t>SERVICIOS DE ALCANTARILLADO, RECOLECCIÓN, TRATAMIENTO Y DISPOSICIÓN DE DESECHOS Y OTROS SERVICIOS DE SANEAMIENTO AMBIENTAL</t>
  </si>
  <si>
    <t>SERVICIOS DE ALCANTARILLADO, SERVICIOS DE LIMPIEZA, TRATAMIENTO DE AGUAS RESIDUALES Y TANQUES SÉPTICOS</t>
  </si>
  <si>
    <t xml:space="preserve"> </t>
  </si>
  <si>
    <t>PAC DE GASTOS VIGENCIA 2023</t>
  </si>
  <si>
    <t>PAC EJECUTADO VIGENCIA 2023</t>
  </si>
  <si>
    <t>FUNCIONAMIENTO</t>
  </si>
  <si>
    <t>DESTINACION ESPECIFICA</t>
  </si>
  <si>
    <t>PAC-     ACUMULADO</t>
  </si>
  <si>
    <t>RECAUDOS MES</t>
  </si>
  <si>
    <t>RECAUDOS ACUMULADO</t>
  </si>
  <si>
    <t>SALDO     POR  RECAUDAR</t>
  </si>
  <si>
    <t>% Recaudo</t>
  </si>
  <si>
    <t>PRESUPUESTO DE INGRESOS</t>
  </si>
  <si>
    <t>INGRESOS CORRIENTES</t>
  </si>
  <si>
    <t>102</t>
  </si>
  <si>
    <t>INGRESOS NO TRIBUTARIOS</t>
  </si>
  <si>
    <t>1021</t>
  </si>
  <si>
    <t>102102</t>
  </si>
  <si>
    <t>CONTRIBUCIONES DIVERSAS</t>
  </si>
  <si>
    <t>10210201</t>
  </si>
  <si>
    <t>ESTAMPILLAS</t>
  </si>
  <si>
    <t>102102011</t>
  </si>
  <si>
    <t>10210201101</t>
  </si>
  <si>
    <t>1021020110101</t>
  </si>
  <si>
    <t>1021020110102</t>
  </si>
  <si>
    <t>ESTAMPILLA PRO UT</t>
  </si>
  <si>
    <t>102102011010201</t>
  </si>
  <si>
    <t>GOBERNACION DEL TOLIMA</t>
  </si>
  <si>
    <t>102102011010202</t>
  </si>
  <si>
    <t>ALCALDIA DE IBAGUE</t>
  </si>
  <si>
    <t>1022</t>
  </si>
  <si>
    <t>102201</t>
  </si>
  <si>
    <t>CERTIFICACIONES Y CONSTANCIAS</t>
  </si>
  <si>
    <t>10220101</t>
  </si>
  <si>
    <t>102201011</t>
  </si>
  <si>
    <t>10220101101</t>
  </si>
  <si>
    <t>CERTIFICACIONES Y CONSTANCIAS ADMINISTRATIVAS</t>
  </si>
  <si>
    <t>102202</t>
  </si>
  <si>
    <t>DERECHOS PECUNIARIOS EDUCACIÓN SUPERIOR</t>
  </si>
  <si>
    <t>10220201</t>
  </si>
  <si>
    <t xml:space="preserve">SERVICIOS DE EDUCACIÓN SUPERIOR TERCIARIA </t>
  </si>
  <si>
    <t>102202011</t>
  </si>
  <si>
    <t>SERVICIOS DE EDUC SUPERIOR TERC NIVEL PREGRADO</t>
  </si>
  <si>
    <t>10220201101</t>
  </si>
  <si>
    <t xml:space="preserve">INSCRIPCIONES </t>
  </si>
  <si>
    <t>10220201102</t>
  </si>
  <si>
    <t>DERECHOS DE GRADO</t>
  </si>
  <si>
    <t>10220201103</t>
  </si>
  <si>
    <t>MATRICULAS</t>
  </si>
  <si>
    <t>10220201104</t>
  </si>
  <si>
    <t>CERTIFICACIONES CONST ACA Y DERECHOS COMPLEM</t>
  </si>
  <si>
    <t>102202012</t>
  </si>
  <si>
    <t>SERVICIOS DE EDUCACIÓN SUPERIOR TER NIVEL POSGRADO</t>
  </si>
  <si>
    <t>10220201201</t>
  </si>
  <si>
    <t>10220201202</t>
  </si>
  <si>
    <t>10220201203</t>
  </si>
  <si>
    <t>10220201204</t>
  </si>
  <si>
    <t>CERTIFICACIONES CONSTANCIAS ACAD Y DERECHOS COMPLEM</t>
  </si>
  <si>
    <t>MULTAS, SANCIONES E INTERESES DE MORA</t>
  </si>
  <si>
    <t>MULTAS Y SANCIONES</t>
  </si>
  <si>
    <t>SANCIONES DISCIPLINARIAS</t>
  </si>
  <si>
    <t>1025</t>
  </si>
  <si>
    <t>VENTA DE BIENES Y SERVICIOS</t>
  </si>
  <si>
    <t>102501</t>
  </si>
  <si>
    <t>VENTAS DE ESTABLECIMIENTO DE MERCADO</t>
  </si>
  <si>
    <t>10250108</t>
  </si>
  <si>
    <t>102501081</t>
  </si>
  <si>
    <t>SERVICIOS DE INVESTIGACIÓN Y DESARROLLO</t>
  </si>
  <si>
    <t>10250108101</t>
  </si>
  <si>
    <t>SERVICIOS DE INVESTIGACIÓN Y DESARROLLO EXPERIMENTAL EN CIENCIAS NATURALES E INGENIERÍA</t>
  </si>
  <si>
    <t>10250108102</t>
  </si>
  <si>
    <t>SERVICIOS DE INVESTIGACIÓN Y DESARROLLO EN CIENCIAS SOCIALES Y HUMANIDADES</t>
  </si>
  <si>
    <t>10250108103</t>
  </si>
  <si>
    <t>SERVICIOS INTERDISCIPLINARIOS DE INVESTIGACIÓN Y DESARROLLO EXPERIMENTAL</t>
  </si>
  <si>
    <t>10250108104</t>
  </si>
  <si>
    <t>CREACIONES ORIGINALES RELACIONADAS CON INVESTIGACIÓN Y EL DESARROLLO</t>
  </si>
  <si>
    <t>102501083</t>
  </si>
  <si>
    <t>OTROS SERVICIOS PROFESIONALES CIENTÍFICOS Y TÉCNICO</t>
  </si>
  <si>
    <t>SERVICIOS CIENTÍFICOS Y OTROS TÉCNICOS</t>
  </si>
  <si>
    <t>OTROS SERVICIOS PROFESIONALES Y TÉCNICOS N.C.P</t>
  </si>
  <si>
    <t>SERVICIOS DE BIBLIOTECA Y ARCHIVOS</t>
  </si>
  <si>
    <t>10250109</t>
  </si>
  <si>
    <t>SERVICIOS PARA LA COMUNIDAD SOCIALES Y PERSONALES</t>
  </si>
  <si>
    <t>102501092</t>
  </si>
  <si>
    <t>10250109205</t>
  </si>
  <si>
    <t>SERVICIOS DE EDUCACIÓN SUPERIOR TERCIARIA</t>
  </si>
  <si>
    <t>10250109209</t>
  </si>
  <si>
    <t>102501093</t>
  </si>
  <si>
    <t>10250109301</t>
  </si>
  <si>
    <t>SERVICIOS DE SALUD HUMANA</t>
  </si>
  <si>
    <t>102501096</t>
  </si>
  <si>
    <t>SERVICIOS DE ESPARCIMIENTO, CULTURALES Y DEPORTIVOS</t>
  </si>
  <si>
    <t>10250109604</t>
  </si>
  <si>
    <t>SERVICIOS DE PRESERVACIÓN Y MUSEOS</t>
  </si>
  <si>
    <t>102502</t>
  </si>
  <si>
    <t>VENTAS INCIDENTALES DE ESTABLECIMIENTO NO DE MERCADO</t>
  </si>
  <si>
    <t>10250200</t>
  </si>
  <si>
    <t>AGRICULTURA SILVICULTURA Y PRODUCTOS DE LA PESCA</t>
  </si>
  <si>
    <t>102502001</t>
  </si>
  <si>
    <t>10250200101</t>
  </si>
  <si>
    <t>CEREALES</t>
  </si>
  <si>
    <t>10250200102</t>
  </si>
  <si>
    <t>10250200104</t>
  </si>
  <si>
    <t>10250200109</t>
  </si>
  <si>
    <t>PRODC DE  FIBRAS PLNTAS VIVAS FLORES Y CAP DE FLORES TAB EN RAMA Y CAUCHO NATURAL</t>
  </si>
  <si>
    <t>10250202</t>
  </si>
  <si>
    <t>10250200201</t>
  </si>
  <si>
    <t>10250200202</t>
  </si>
  <si>
    <t>10250200203</t>
  </si>
  <si>
    <t>HUEVOS DE GALLINA O DE OTRAS AVES CON CÁSCARA FRESCOS</t>
  </si>
  <si>
    <t>102502003</t>
  </si>
  <si>
    <t>OTROS BIENES TRANSPORTABLES, (EXCEPTO PRODUCTOS METÁLICOS, MAQUINARIA Y EQUIPO)</t>
  </si>
  <si>
    <t>102502038</t>
  </si>
  <si>
    <t>MUEBLES; OTROS BIENES TRANSPORTABLES N.C.P.</t>
  </si>
  <si>
    <t>1025020389</t>
  </si>
  <si>
    <t>10250206</t>
  </si>
  <si>
    <t>SERVICIOS DE VENTA Y DE DISTRIBUCIÓN ALOJAMIENTO</t>
  </si>
  <si>
    <t>102502062</t>
  </si>
  <si>
    <t>SERVICIOS DE VENTA AL POR MENOR</t>
  </si>
  <si>
    <t>10250206201</t>
  </si>
  <si>
    <t>SERVICIOS DE VENTA AL POR MENOR EN ESTABLECIMIENTOS NO ESPECIALIZADOS</t>
  </si>
  <si>
    <t>10250206202</t>
  </si>
  <si>
    <t>SERVICIOS DE VENTA AL POR MENOR EN ESTABLECIMIENTOS ESPECIALIZADOS</t>
  </si>
  <si>
    <t>102502063</t>
  </si>
  <si>
    <t>ALOJAMIENTO SERVICIOS DE SUMINISTROS DE COMIDAS Y BEBIDA</t>
  </si>
  <si>
    <t>10250206303</t>
  </si>
  <si>
    <t>102502067</t>
  </si>
  <si>
    <t>10250206709</t>
  </si>
  <si>
    <t>OTROS SERVICIOS DE APOYO AL TRANSPORTE</t>
  </si>
  <si>
    <t>10250207</t>
  </si>
  <si>
    <t>SERVICIOS FINANCIEROS Y SERVICIOS CONEXOS SERVICIOS INMOBILI Y SERVICIOS DE LEASING</t>
  </si>
  <si>
    <t>102502072</t>
  </si>
  <si>
    <t>10250207201</t>
  </si>
  <si>
    <t>10250208</t>
  </si>
  <si>
    <t>102502083</t>
  </si>
  <si>
    <t>OTROS SERVICIOS PROFESIONALES, CIENTÍFICOS Y TÉCNICO</t>
  </si>
  <si>
    <t>10250208301</t>
  </si>
  <si>
    <t>SERVICIOS DE CONSULTORÍA EN ADMINISTRACIÓN Y SERVICIOS DE GESTIÓN, SERVICIOS DE TECNOLOGÍA</t>
  </si>
  <si>
    <t>10250208302</t>
  </si>
  <si>
    <t>SERVICIOS DE ARQUITECTURA, SERVICIOS DE PLANEACIÓN URBANA Y ORDENAMIENTO DEL TERRITORIO, S</t>
  </si>
  <si>
    <t>10250208303</t>
  </si>
  <si>
    <t>10250208304</t>
  </si>
  <si>
    <t>10250208305</t>
  </si>
  <si>
    <t>10250208306</t>
  </si>
  <si>
    <t>10250208307</t>
  </si>
  <si>
    <t>SERVICIOS DE INVESTIGACIONES DE MERCADO Y DE ENCUESTAS DE OPINIÓN PÚBLICA</t>
  </si>
  <si>
    <t>10250208308</t>
  </si>
  <si>
    <t>SERVICIOS FOTOGRÁFICOS Y SERVICIOS DE REVELADO FOTOGRÁFICO</t>
  </si>
  <si>
    <t>10250208309</t>
  </si>
  <si>
    <t>102502084</t>
  </si>
  <si>
    <t>10250208401</t>
  </si>
  <si>
    <t>10250208402</t>
  </si>
  <si>
    <t>10250208403</t>
  </si>
  <si>
    <t>SERVICIOS DE CONTENIDOS EN LÍNEA (ON-LINE)</t>
  </si>
  <si>
    <t>10250208404</t>
  </si>
  <si>
    <t>SERVICIOS DE AGENCIAS DE NOTICIAS</t>
  </si>
  <si>
    <t>10250208405</t>
  </si>
  <si>
    <t>10250208406</t>
  </si>
  <si>
    <t>SERVICIOS DE PROGRAMACIÓN, DISTRIBUCIÓN Y TRANSMISIÓN DE PROGRAMAS</t>
  </si>
  <si>
    <t>102502089</t>
  </si>
  <si>
    <t>OTROS SERVICIOS DE FABRICACIÓN; SERVICIOS DE EDICIÓN, IMPRESIÓN Y REPRODUCCIÓN; SERVICIOS</t>
  </si>
  <si>
    <t>10250208901</t>
  </si>
  <si>
    <t>10250208902</t>
  </si>
  <si>
    <t>SERVICIOS DE MOLDEADO, ESTAMPADO, EXTRUSIÓN Y FABRICACIÓN DE PRODUCTOS SIMILARES DE PLÁST</t>
  </si>
  <si>
    <t>10250208903</t>
  </si>
  <si>
    <t>SERVICIOS DE FUNDICIÓN, FORJA, ESTAMPADO Y FABRICACIÓN DE PRODUCTOS SIMILARES DE METALES</t>
  </si>
  <si>
    <t>10250208904</t>
  </si>
  <si>
    <t>SERVICIOS DE RECUPERACIÓN DE MATERIALES, A COMISIÓN O POR CONTRATO</t>
  </si>
  <si>
    <t>10250209</t>
  </si>
  <si>
    <t>102502092</t>
  </si>
  <si>
    <t>10250209201</t>
  </si>
  <si>
    <t>SERVICIOS DE EDUCACIÓN DE LA PRIMERA INFANCIA Y PREESCOLAR</t>
  </si>
  <si>
    <t>10250209202</t>
  </si>
  <si>
    <t>SERVICIOS DE ENSEÑANZA PRIMARIA</t>
  </si>
  <si>
    <t>10250209203</t>
  </si>
  <si>
    <t>SERVICIOS DE EDUCACIÓN SECUNDARIA</t>
  </si>
  <si>
    <t>10250209204</t>
  </si>
  <si>
    <t>SERVICIOS DE EDUCACIÓN POST SECUNDARIA NO TERCIARIA</t>
  </si>
  <si>
    <t>10250209205</t>
  </si>
  <si>
    <t>10250209209</t>
  </si>
  <si>
    <t>OTROS TIPOS  DE EDUCACIÓN SUPERIOR  Y SERVICIOS</t>
  </si>
  <si>
    <t>102502093</t>
  </si>
  <si>
    <t>SERVICIOS PARA EL CUIDADO DE LA SALUD HUMANA Y SERVICIOS SOCIALE</t>
  </si>
  <si>
    <t>10250209301</t>
  </si>
  <si>
    <t>1026</t>
  </si>
  <si>
    <t>102601</t>
  </si>
  <si>
    <t>INDEMNIZACIONES RELACIONADAS CON SEGUROS NO DE VIDA</t>
  </si>
  <si>
    <t>10260101</t>
  </si>
  <si>
    <t>10260101101</t>
  </si>
  <si>
    <t>102602</t>
  </si>
  <si>
    <t>SENTENCIAS Y CONCILIACIONES</t>
  </si>
  <si>
    <t>10260201</t>
  </si>
  <si>
    <t>102602011</t>
  </si>
  <si>
    <t>10260201101</t>
  </si>
  <si>
    <t>102604</t>
  </si>
  <si>
    <t>DEVOLUCIÓN IVA- INSTITUCIONES DE EDUCACIÓN SUPERIOR</t>
  </si>
  <si>
    <t>10260401</t>
  </si>
  <si>
    <t>102604011</t>
  </si>
  <si>
    <t>10260401101</t>
  </si>
  <si>
    <t>102605</t>
  </si>
  <si>
    <t>TRANSFERENCIAS DE OTRAS UNIDADES DE GOBIERNO</t>
  </si>
  <si>
    <t>10260501</t>
  </si>
  <si>
    <t>102605011</t>
  </si>
  <si>
    <t>APORTES NACIÓN</t>
  </si>
  <si>
    <t>LEY 30 ART 86</t>
  </si>
  <si>
    <t>LEY 30 ART 87</t>
  </si>
  <si>
    <t>DEVOLUCIÓN VOTACIONES</t>
  </si>
  <si>
    <t>LEY 1819 COOPERATIVAS</t>
  </si>
  <si>
    <t>SANEAMIENTO DE PASIVOS</t>
  </si>
  <si>
    <t>INVERSION</t>
  </si>
  <si>
    <t>2</t>
  </si>
  <si>
    <t>CONCURRENCIA PASIVO PENSIONAL</t>
  </si>
  <si>
    <t>205</t>
  </si>
  <si>
    <t>RECURSOS DE CAPITAL</t>
  </si>
  <si>
    <t>2051</t>
  </si>
  <si>
    <t>RENDIMIENTOS FINANCIEROS</t>
  </si>
  <si>
    <t>205102</t>
  </si>
  <si>
    <t>RECURSOS DE LA ENTIDAD</t>
  </si>
  <si>
    <t>20510201</t>
  </si>
  <si>
    <t>DEPÓSITOS</t>
  </si>
  <si>
    <t>205102011</t>
  </si>
  <si>
    <t>20510201101</t>
  </si>
  <si>
    <t>2051020110101</t>
  </si>
  <si>
    <t>2051020110102</t>
  </si>
  <si>
    <t>PROUNAL</t>
  </si>
  <si>
    <t>2051020110103</t>
  </si>
  <si>
    <t>PRO UT</t>
  </si>
  <si>
    <t>2051020110104</t>
  </si>
  <si>
    <t>CREE</t>
  </si>
  <si>
    <t>2051020110105</t>
  </si>
  <si>
    <t>2051020110106</t>
  </si>
  <si>
    <t>REGALIAS</t>
  </si>
  <si>
    <t>2051020110107</t>
  </si>
  <si>
    <t xml:space="preserve">INTERESES DE CONVENIOS </t>
  </si>
  <si>
    <t>2051020110108</t>
  </si>
  <si>
    <t>INTERESES  INVESTIGACIONES</t>
  </si>
  <si>
    <t>2051020110109</t>
  </si>
  <si>
    <t>INTERESES  CREE INVESTIGACIONES</t>
  </si>
  <si>
    <t>2051020110110</t>
  </si>
  <si>
    <t>INTERESES DOCTORADOS</t>
  </si>
  <si>
    <t>2051020110111</t>
  </si>
  <si>
    <t>INTERESES PROYECTOS ESPECIALES</t>
  </si>
  <si>
    <t>2051020110112</t>
  </si>
  <si>
    <t>INTERESES CURD</t>
  </si>
  <si>
    <t>2052</t>
  </si>
  <si>
    <t>INTERESES POR PRÉSTAMOS</t>
  </si>
  <si>
    <t>205201</t>
  </si>
  <si>
    <t>20520101</t>
  </si>
  <si>
    <t>205201011</t>
  </si>
  <si>
    <t>20520101101</t>
  </si>
  <si>
    <t>2053</t>
  </si>
  <si>
    <t>205301</t>
  </si>
  <si>
    <t>RENDIMIENTOS RECURSOS DE TERCEROS</t>
  </si>
  <si>
    <t>20530101</t>
  </si>
  <si>
    <t>205301011</t>
  </si>
  <si>
    <t>20530101101</t>
  </si>
  <si>
    <t>208</t>
  </si>
  <si>
    <t>2081</t>
  </si>
  <si>
    <t>TRANSFERENCIAS DE CAPITAL</t>
  </si>
  <si>
    <t>208101</t>
  </si>
  <si>
    <t>DONACIONES</t>
  </si>
  <si>
    <t>20810101</t>
  </si>
  <si>
    <t>DE GOBIERNOS EXTRANJEROS</t>
  </si>
  <si>
    <t>208101011</t>
  </si>
  <si>
    <t>NO CONDICIONADAS A LA ADQUISICIÓN DE UN ACTIVO</t>
  </si>
  <si>
    <t>2082</t>
  </si>
  <si>
    <t>208201</t>
  </si>
  <si>
    <t>INDEMNIZACIONES DE CAPITAL RELACIONADAS CON SEGUROS NO DE VIDA</t>
  </si>
  <si>
    <t>20820101</t>
  </si>
  <si>
    <t>208201011</t>
  </si>
  <si>
    <t>20820101101</t>
  </si>
  <si>
    <t>RECURSOS DE TERCEROS EN ADMINISTRACIÓN</t>
  </si>
  <si>
    <t>2124010110101</t>
  </si>
  <si>
    <t>ESTAMPILLAS PRO UNAL</t>
  </si>
  <si>
    <t>ESTAMPILLAS PRO UT</t>
  </si>
  <si>
    <t>SERVICIOS COMPLEMENTARIOS ASOCIADOS A LA EDUCACIÓN</t>
  </si>
  <si>
    <t>SERVICIOS DE EDUCACIÓN SUPERIOR (TERCIARIA) NIVEL PREGRADO</t>
  </si>
  <si>
    <t>INSCRIPCIONES</t>
  </si>
  <si>
    <t>CERTIFICACIONES, CONSTANCIAS ACADEMICAS Y DERECHOS COMPLEMENTARIOS</t>
  </si>
  <si>
    <t>SERVICIOS DE EDUCACIÓN SUPERIOR (TERCIARIA NIVEL POSGRADO</t>
  </si>
  <si>
    <t>SANCIONES CONTRACTUALES</t>
  </si>
  <si>
    <t>SANCIONES ADMINISTRATIVAS</t>
  </si>
  <si>
    <t>INTERESES DE MORA</t>
  </si>
  <si>
    <t>SERVICIOS DE CONTABILIDAD, AUDITORÍA Y TENEDURÍA DE LIBROS</t>
  </si>
  <si>
    <t>SERVICIOS DE PREPARACIÓN Y ASESORAMIENTO TRIBUTARIO</t>
  </si>
  <si>
    <t>SERVICIOS RELACIONADOS CON CASOS DE INSOLVENCIA Y LIQUIDACIÓN</t>
  </si>
  <si>
    <t>SERVICIOS DE CONSULTORÍA EN ADMINISTRACIÓN Y SERVICIOS DE GESTIÓN, SERVICIOS DE TECNOLOGÍA DE LA INFORMACIÓN</t>
  </si>
  <si>
    <t>SERVICIOS DE ARQUITECTURA, SERVICIOS DE PLANEACIÓN URBANA Y ORDENAMIENTO DEL TERRITORIO, SERVICIOS DE ARQUITECTURA PAISAJISTA</t>
  </si>
  <si>
    <t>SERVICIOS DE ATENCIÓN RESIDENCIAL PARA PERSONAS MAYORES Y CON DISCAPACIDAD</t>
  </si>
  <si>
    <t>SERVICIOS SOCIALES SIN ALOJAMIENTO PARA PERSONAS MAYORES Y CON DISCAPACIDAD</t>
  </si>
  <si>
    <t>OTROS SERVICIOS SOCIALES SIN ALOJAMIENTO</t>
  </si>
  <si>
    <t>SERVICIOS AUDIOVISUALES Y SERVICIOS CONEXOS</t>
  </si>
  <si>
    <t>SERVICIOS DE PROMOCIÓN Y PRESENTACIÓN DE ARTES ESCÉNICAS Y EVENTOS DE ENTRETENIMIENTO EN VIVO</t>
  </si>
  <si>
    <t>SERVICIOS RELACIONADOS CON ACTORES Y OTROS ARTISTAS</t>
  </si>
  <si>
    <t>SERVICIOS DEPORTIVOS Y DEPORTES RECREATIVOS</t>
  </si>
  <si>
    <t>SERVICIOS DE ATLETAS Y SERVICIOS DE AUXILIARES CONEXOS</t>
  </si>
  <si>
    <t>OTROS SERVICIOS DE ESPARCIMIENTO Y DIVERSIÓN</t>
  </si>
  <si>
    <t>FRUTAS Y NUECES</t>
  </si>
  <si>
    <t>RAÍCES Y TUBÉRCULOS COMESTIBLES RICOS EN ALMIDÓN O INULINA</t>
  </si>
  <si>
    <t>PLANTAS AROMÁTICAS, BEBESTIBLES Y ESPECIAS</t>
  </si>
  <si>
    <t>LEGUMBRES, SECAS</t>
  </si>
  <si>
    <t>PLANTAS UTILIZADAS EN LA FABRICACIÓN DE AZÚCAR</t>
  </si>
  <si>
    <t>HUEVOS DE GALLINA O DE OTRAS AVES, CON CÁSCARA, FRESCOS</t>
  </si>
  <si>
    <t>MATERIALES REPRODUCTORES DE ANIMALES</t>
  </si>
  <si>
    <t>PRODUCTOS ANIMALES N.C.P.</t>
  </si>
  <si>
    <t>PRODUCTOS DE LA SILVICULTURA Y DE LA EXPLOTACIÓN FORESTAL</t>
  </si>
  <si>
    <t>MADERA EN BRUTO</t>
  </si>
  <si>
    <t>PRODUCTOS FORESTALES DIFERENTES A LA MADERA</t>
  </si>
  <si>
    <t>PESCADO Y OTROS PRODUCTOS DE LA PESCA</t>
  </si>
  <si>
    <t>PECES VIVOS, FRESCOS O REFRIGERADOS</t>
  </si>
  <si>
    <t>CRUSTÁCEOS SIN CONGELAR, OSTRAS, MOLUSCOS Y DEMÁS INVERTEBRADOS ACUÁTICOS, VIVOS, FRESCOS O REFRIGERADOS</t>
  </si>
  <si>
    <t>PLANTAS Y ANIMALES ACUÁTICOS N.C.P.</t>
  </si>
  <si>
    <t>PREPARACIONES Y CONSERVAS DE PESCADO, CRUSTÁCEOS, MOLUSCOS Y DEMÁS INVERTEBRADOS ACUÁTICOS</t>
  </si>
  <si>
    <t>PREPARACIONES Y CONSERVAS DE FRUTAS Y NUECES</t>
  </si>
  <si>
    <t>ACEITES Y GRASAS ANIMALES Y VEGETALES</t>
  </si>
  <si>
    <t>BORRA DE ALGODÓN</t>
  </si>
  <si>
    <t>TORTAS Y DEMÁS RESIDUOS DE LA EXTRACCIÓN DE GRASAS O ACEITES VEGETALES; HARINA Y POLVO DE SEMILLAS O DE FRUTOS OLEAGINOSOS (EXCEPTO LAS DE MOSTAZA); CERAS VEGETALES (EXCEPTO LOS TRIGLICÉRIDOS); DEGRÁS, RESIDUOS DE TRATAMIENTO DE GRASAS Y CERAS ANIMALES O VEGETALES</t>
  </si>
  <si>
    <t>LECHE LÍQUIDA PROCESADA Y CREMA</t>
  </si>
  <si>
    <t>OTROS PRODUCTOS LÁCTEOS</t>
  </si>
  <si>
    <t>HUEVOS CON CÁSCARA, CONSERVADOS O COCIDOS</t>
  </si>
  <si>
    <t>PRODUCTOS DE MOLINERÍA</t>
  </si>
  <si>
    <t>ALMIDONES Y PRODUCTOS DERIVADOS DEL ALMIDÓN, AZÚCARES Y JARABES DE AZÚCAR N.C.P.</t>
  </si>
  <si>
    <t>PRODUCTOS DE PANADERÍA</t>
  </si>
  <si>
    <t>CACAO, CHOCOLATE Y CONFITERÍA</t>
  </si>
  <si>
    <t>MACARRONES, FIDEOS, ALCUZCUZ Y PRODUCTOS FARINÁCEOS SIMILARES</t>
  </si>
  <si>
    <t>PRODUCTOS DE MADERA, CORCHO, CESTERÍA Y ESPARTERÍA</t>
  </si>
  <si>
    <t>MADERA ASERRADA O CORTADA LONGITUDINALMENTE, CORTADA EN HOJAS O DESCORTEZADA, DE MÁS DE 6 MM DE ESPESOR; DURMIENTES (TRAVIESAS) DE MADERA PARA VÍAS DE FERROCARRIL O TRANVÍAS, SIN IMPREGNAR</t>
  </si>
  <si>
    <t>MADERA CON PERFILADO CONTINUO A LO LARGO DE CUALQUIERA DE SUS BORDES O CARAS; LANA DE MADERA; HARINA DE MADERA; MADERA EN ASTILLAS O PARTÍCULAS</t>
  </si>
  <si>
    <t>MADERA EN BRUTO, INCLUIDAS AQUELLAS TRATADAS CON PINTURA, COLORANTES, CREOSOTA U OTROS PRESERVATIVOS; DURMIENTES (TRAVIESAS) DE MADERA IMPREGNADA PARA VÍAS DE FERROCARRIL O TRANVÍA</t>
  </si>
  <si>
    <t>TABLEROS Y PANELES</t>
  </si>
  <si>
    <t>HOJAS DE MADERA PARA ENCHAPADO; HOJAS DE MADERA CONTRACHAPADAS; MADERA DENSIFICADA</t>
  </si>
  <si>
    <t>OBRAS Y PIEZAS DE CARPINTERÍA PARA CONSTRUCCIONES (INCLUSO TABLEROS DE MADERA CELULAR, TABLEROS ENSAMBLADOS PARA PISOS DE PARQUÉ, TABLILLAS Y RIPIAS)</t>
  </si>
  <si>
    <t>CAJONES, CAJAS, GUACALES, CILINDROS Y ENVASES SIMILARES DE MADERA; CARRETES DE MADERA PARA CABLES; ESTIBAS Y OTRAS PLATAFORMAS DE MADERA PARA CARGA; BARRILES, CUBAS, TINAS Y DEMÁS PRODUCTOS DE TONELERÍA Y SUS PARTES (INCLUSO DUELAS) DE MADERA</t>
  </si>
  <si>
    <t>PRODUCTOS DE MADERA; ARTÍCULOS DE CORCHO, MATERIALES TRENZABLES Y PAJA N.C.P.</t>
  </si>
  <si>
    <t>DIARIOS, REVISTAS Y PUBLICACIONES PERIÓDICAS IMPRESAS, PUBLICADAS MENOS DE CUATRO VECES POR SEMANA</t>
  </si>
  <si>
    <t>MAPAS IMPRESOS; MÚSICA IMPRESA O EN MANUSCRITO; TARJETAS POSTALES, TARJETAS DE FELICITACIÓN, FOTOGRAFÍAS Y PLANOS</t>
  </si>
  <si>
    <t>LIBROS DE REGISTROS, LIBROS DE CONTABILIDAD, CUADERNILLOS DE NOTAS, BLOQUES PARA CARTAS, AGENDAS Y ARTÍCULOS SIMILARES SECANTES, ENCUADERNADORES, CLASIFICADORES PARA ARCHIVOS, FORMULARIOS Y OTROS ARTÍCULOS DE ESCRITORIO, DE PAPEL O CARTÓN</t>
  </si>
  <si>
    <t>CARBÓN DE COQUE U SEMICOQUE, CARBÓN DE LIGNITO O CARBÓN DE HULLA; CARBÓN DE RETORTA</t>
  </si>
  <si>
    <t>ALQUITRÁN DE CARBÓN, DE CARBÓN LIGNITO, HULLA Y OTRAS TORTAS MINERALES</t>
  </si>
  <si>
    <t>ACEITES DE PETRÓLEO O ACEITES OBTENIDOS DE MINERALES BITUMINOSOS (EXCEPTO LOS ACEITES CRUDOS); PREPARADOS N.C.P. QUE CONTENGAN POR LO MENOS 70% DE SU PESO EN ACEITES DE ESOS TIPOS Y CUYOS COMPONENTES BÁSICOS SEAN ESOS ACEITES</t>
  </si>
  <si>
    <t>GAS DE PETRÓLEO Y OTROS HIDROCARBUROS GASEOSOS (EXCEPTO GAS NATURAL)</t>
  </si>
  <si>
    <t>VASELINA, CERA DE PARAFINA, CERA DE PETRÓLEO DE MICROCRISTALINA, CERA CRUDA, OZOCERITA, CERA DE LIGNITO, CERA DE TURBA, OTRAS CERAS MINERALES Y PRODUCTOS SIMILARES, COQUE DE PETRÓLEO, BETÚN DE PETRÓLEO Y OTROS RESIDUOS DE LOS ACEITES DE PETRÓLEO O DE ACEITES OBTENIDOS DE MINERALES BITUMINOSOS</t>
  </si>
  <si>
    <t>ELEMENTOS COMBUSTIBLES (CARTUCHOS) PARA REACTORES NUCLEARES O DE REACTORES NUCLEARES</t>
  </si>
  <si>
    <t>QUÍMICOS ORGÁNICO BÁSICOS</t>
  </si>
  <si>
    <t>PRODUCTOS MINERALES NATURALES ACTIVADOS; NEGRO ANIMAL; ACEITE DE RESINA; ACEITE TERPÉNICOS PRODUCIDOS EN EL TRATAMIENTO DE MADERAS DE ÁRBOLES CONÍFEROS; DIPENTENO Y P-CIMENTO EN BRUTO; ACEITE DE PINO; COLOFONIA Y ÁCIDOS RESÍNICOS, ESENCIAS Y ACEITES DE COLOFONIA; GOMAS FUNDIDAS; ALQUITRÁN DE MADERA; ACEITES DE ALQUITRÁN DE MADERA; CREOSOTA DE MADERA; NAFTA DE MADERA; PEZ VEGETAL; PEZ DE CERVECERÍA</t>
  </si>
  <si>
    <t>PLÁSTICOS EN FORMAS PRIMARIAS</t>
  </si>
  <si>
    <t>CAUCHO SINTÉTICO Y FACTICIO DERIVADO DEL PETRÓLEO, MEZCLAS DE ESTOS CAUCHOS CON CAUCHO NATURAL Y GOMAS NATURALES SIMILARES, EN FORMAS PRIMARIAS O EN PLANCHAS, HOJAS O TIRAS</t>
  </si>
  <si>
    <t>PRODUCTOS QUÍMICOS N.C.P.</t>
  </si>
  <si>
    <t>OTROS PRODUCTOS DE CAUCHO</t>
  </si>
  <si>
    <t>SEMIMANUFACTURAS DE PLÁSTICO</t>
  </si>
  <si>
    <t>PRODUCTOS DE EMPAQUE Y ENVASADO, DE PLÁSTICO</t>
  </si>
  <si>
    <t>PRODUCTOS PLÁSTICOS N.C.P.</t>
  </si>
  <si>
    <t>ARTÍCULOS DE CERÁMICA NO ESTRUCTURAL</t>
  </si>
  <si>
    <t>PRODUCTOS REFRACTARIOS Y PRODUCTOS ESTRUCTURALES NO REFRACTARIOS DE ARCILLA</t>
  </si>
  <si>
    <t>ARTÍCULOS DE CONCRETO, CEMENTO Y YESO</t>
  </si>
  <si>
    <t>PIEDRA DE CONSTRUCCIÓN O DE TALLA LABRADAS, Y SUS MANUFACTURAS (EXCEPTO SIN LABRAR)</t>
  </si>
  <si>
    <t>OTROS PRODUCTOS MINERALES NO METÁLICOS N.C.P.</t>
  </si>
  <si>
    <t>TIOVIVOS (CARRUSELES), COLUMPIOS, CASETAS DE TIRO Y DEMÁS ATRACCIONES DE FERIA</t>
  </si>
  <si>
    <t>CONSTRUCCIONES PREFABRICADAS</t>
  </si>
  <si>
    <t>DESPERDICIOS; DESECHOS Y RESIDUALES</t>
  </si>
  <si>
    <t>DESPERDICIOS DE LA INDUSTRIA DE ALIMENTOS Y TABACO</t>
  </si>
  <si>
    <t>DESPERDICIOS O DESECHOS NO METÁLICOS</t>
  </si>
  <si>
    <t>DESPERDICIOS O DESECHOS METÁLICOS</t>
  </si>
  <si>
    <t>OTROS DESPERDICIOS Y DESECHOS</t>
  </si>
  <si>
    <t>PRODUCTOS METÁLICOS Y PAQUETES DE SOFWARE</t>
  </si>
  <si>
    <t>METALES BÁSICOS</t>
  </si>
  <si>
    <t>PRODUCTOS BÁSICOS DE HIERRO Y ACERO</t>
  </si>
  <si>
    <t>PRODUCTOS DE HIERRO Y ACERO</t>
  </si>
  <si>
    <t>METALES PRECIOSOS COMUNES Y METALES ENCHAPADOS CON METALES PRECIOSOS</t>
  </si>
  <si>
    <t>COBRE, NÍQUEL, ALUMINIO, ALÚMINA, PLOMO, ZINC Y ESTAÑO, EN BRUTO</t>
  </si>
  <si>
    <t>PRODUCTOS SEMIACABADOS DE COBRE, NÍQUEL, ALUMINIO, PLOMO, ZINC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</si>
  <si>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</si>
  <si>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 (EXCEPTO MAQUINARIA Y EQUIPO)</t>
  </si>
  <si>
    <t>PRODUCTOS METÁLICOS ESTRUCTURALES Y SUS PARTES</t>
  </si>
  <si>
    <t>DEPÓSITOS, CISTERNAS Y RECIPIENTES DE HIERRO, ACERO O ALUMINIO</t>
  </si>
  <si>
    <t>CALDERAS GENERADORAS DE VAPOR DE AGUA (EXCEPTO CALDERAS DE AGUA CALIENTE PARA CALEFACCIÓN CENTRAL) Y SUS PARTES Y PIEZAS</t>
  </si>
  <si>
    <t>OTROS PRODUCTOS METÁLICOS ELABORADOS</t>
  </si>
  <si>
    <t>COJINETES, ENGRANAJES, RUEDAS DE FRICCIÓN Y ELEMENTOS DE TRANSMISIÓN Y SUS PARTES Y PIEZAS</t>
  </si>
  <si>
    <t>HORNOS Y QUEMADORES PARA ALIMENTACIÓN DE HOGARES Y SUS PARTES Y PIEZAS</t>
  </si>
  <si>
    <t>EQUIPO DE ELEVACIÓN Y MANIPULACIÓN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</si>
  <si>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</si>
  <si>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</si>
  <si>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</si>
  <si>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 Y SUS PARTES Y PIEZAS</t>
  </si>
  <si>
    <t>APARATOS DE CONTROL ELÉCTRICO Y DISTRIBUCIÓN DE ELECTRICIDAD Y SUS PARTES Y PIEZAS</t>
  </si>
  <si>
    <t>VÁLVULAS Y TUBOS ELECTRÓNICOS; COMPONENTES ELECTRÓNICOS; SUS PARTES Y PIEZAS</t>
  </si>
  <si>
    <t>RADIORRECEPTORES Y RECEPTORES DE TELEVISIÓN; APARATOS PARA LA GRABACIÓN Y REPRODUCCIÓN DE SONIDO Y VÍDEO; MICRÓFONOS, ALTAVOCES, AMPLIFICADORES, ETC.</t>
  </si>
  <si>
    <t>PARTES Y PIEZAS DE LOS PRODUCTOS</t>
  </si>
  <si>
    <t>DISCOS, CINTAS, DISPOSITIVOS DE ALMACENAMIENTO EN ESTADO SÓLIDO NO VOLÁTILES Y OTROS MEDIOS, NO GRABADOS</t>
  </si>
  <si>
    <t>GRABACIONES DE AUDIO, VÍDEO Y OTROS DISCOS, CINTAS Y OTROS MEDIOS FÍSICOS</t>
  </si>
  <si>
    <t>TARJETAS CON BANDAS MAGNÉTICAS O PLAQUETAS (CHIP)</t>
  </si>
  <si>
    <t>INSTRUMENTOS Y APARATOS DE MEDICIÓN, VERIFICACIÓN, ANÁLISIS, DE NAVEGACIÓN Y PARA OTROS FINES (EXCEPTO INSTRUMENTOS ÓPTICOS); INSTRUMENTOS DE CONTROL DE PROCESOS INDUSTRIALES, SUS PARTES, PIEZAS Y ACCESORIOS</t>
  </si>
  <si>
    <t>RELOJES Y SUS PARTES Y PIEZAS</t>
  </si>
  <si>
    <t>VEHÍCULOS AUTOMOTORES, REMOLQUES Y SEMIRREMOLQUES; Y SUS PARTES, PIEZAS Y ACCESORIOS</t>
  </si>
  <si>
    <t>BUQUES</t>
  </si>
  <si>
    <t>EMBARCACIONES PARA DEPORTES Y RECREO</t>
  </si>
  <si>
    <t>LOCOMOTORAS Y MATERIAL RODANTE DE FERROCARRIL Y TRANVÍA, Y SUS PARTES Y PIEZAS</t>
  </si>
  <si>
    <t>AERONAVES Y NAVES ESPACIALES, Y SUS PARTES Y PIEZAS</t>
  </si>
  <si>
    <t>OTRO EQUIPO DE TRANSPORTE, Y SUS PARTES Y PIEZAS</t>
  </si>
  <si>
    <t>CONSTRUCCIÓN Y SERVICIOS DE LA CONSTRUCCIÓN</t>
  </si>
  <si>
    <t>CONSTRUCCIONES</t>
  </si>
  <si>
    <t>EDIFICIOS</t>
  </si>
  <si>
    <t>OBRAS DE INGENIERÍA CIVIL</t>
  </si>
  <si>
    <t>SERVICIOS DE CONSTRUCCIÓN</t>
  </si>
  <si>
    <t>SERVICIOS GENERALES DE CONSTRUCCIÓN DE EDIFICACIONES</t>
  </si>
  <si>
    <t>SERVICIOS GENERALES DE CONSTRUCCIÓN DE OBRAS DE INGENIERÍA CIVIL</t>
  </si>
  <si>
    <t>SERVICIOS DE PREPARACIÓN DEL TERRENO</t>
  </si>
  <si>
    <t>MONTAJE Y ERECCIÓN DE CONSTRUCCIONES PREFABRICADAS</t>
  </si>
  <si>
    <t>SERVICIOS ESPECIALES DE CONSTRUCCIÓN</t>
  </si>
  <si>
    <t>SERVICIOS DE INSTALACIONES</t>
  </si>
  <si>
    <t>SERVICIOS DE TERMINACIÓN Y ACABADOS DE EDIFICIOS</t>
  </si>
  <si>
    <t>SERVICIOS DE VENTA Y DE DISTRIBUCIÓN; ALOJAMIENTO; SERVICIOS DE SUMINISTRO DE COMIDAS Y BEBIDAS; SERVICIOS DE TRANSPORTE; Y SERVICIOS DE DISTRIBUCIÓN DE ELECTRICIDAD, GAS Y AGUA</t>
  </si>
  <si>
    <t>SERVICIOS DE VENTA AL POR MAYOR</t>
  </si>
  <si>
    <t>SERVICIOS DE VENTA AL POR MAYOR, EXCEPTO LOS PRESTADOS A CAMBIO DE UNA RETRIBUCIÓN O POR CONTRATA</t>
  </si>
  <si>
    <t>SERVICIOS DE VENTA AL POR MAYOR PRESTADOS A COMISIÓN O POR CONTRATA</t>
  </si>
  <si>
    <t>SERVICIOS DE VENTA AL POR MENOR POR CORREO O INTERNET</t>
  </si>
  <si>
    <t>OTROS SERVICIOS DE VENTA AL POR MENOR NO REALIZADOS EN ESTABLECIMIENTOS</t>
  </si>
  <si>
    <t>SERVICIOS DE VENTA AL POR MENOR PRESTADOS A COMISIÓN O POR CONTRATA</t>
  </si>
  <si>
    <t>SERVICIOS DE TRANSPORTE DE PASAJEROS</t>
  </si>
  <si>
    <t>SERVICIOS DE TRANSPORTE LOCAL Y TURÍSTICO DE PASAJEROS</t>
  </si>
  <si>
    <t>SERVICIOS DE TRANSPORTE DE PASAJEROS DIFERENTE DEL TRANSPORTE LOCAL Y TURÍSTICO DE PASAJEROS</t>
  </si>
  <si>
    <t>SERVICIOS DE TRANSPORTE DE CARGA</t>
  </si>
  <si>
    <t>SERVICIOS DE TRANSPORTE DE CARGA POR VÍA TERRESTRE</t>
  </si>
  <si>
    <t>SERVICIOS DE TRANSPORTE DE CARGA POR VÍA ACUÁTICA</t>
  </si>
  <si>
    <t>SERVICIOS DE TRANSPORTE DE CARGA POR VÍA AÉREA O ESPACIAL</t>
  </si>
  <si>
    <t>SERVICIO DE MANIPULACIÓN DE CARGA</t>
  </si>
  <si>
    <t>SERVICIO DE ALMACENAMIENTO Y DEPÓSITO</t>
  </si>
  <si>
    <t>SERVICIO DE APOYO AL TRANSPORTE POR VÍA FÉRREA</t>
  </si>
  <si>
    <t>SERVICIO DE APOYO AL TRANSPORTE POR CARRETERA</t>
  </si>
  <si>
    <t>SERVICIO DE APOYO AL TRANSPORTE POR VÍA ACÚATICA</t>
  </si>
  <si>
    <t>SERVICIO DE APOYO AL TRANSPORTE AÉREO</t>
  </si>
  <si>
    <t>SERVICIOS DE ARRENDAMIENTO O ALQUILER DE MAQUINARIA Y EQUIPO SIN OPERARIO</t>
  </si>
  <si>
    <t>SERVICIOS DE ARRENDAMIENTO SIN OPCIÓN DE COMPRA DE OTROS BIENES</t>
  </si>
  <si>
    <t>SERVICIOS DE MOLDEADO, ESTAMPADO, EXTRUSIÓN Y FABRICACIÓN DE PRODUCTOS SIMILARES DE PLÁSTICO</t>
  </si>
  <si>
    <t>SERVICIOS DE RECOLECCIÓN DE DESECHOS</t>
  </si>
  <si>
    <t>SERVICIOS DE TRATAMIENTO Y DISPOSICIÓN DE DESECHOS</t>
  </si>
  <si>
    <t>SERVICIO DE DESCONTAMINACIÓN</t>
  </si>
  <si>
    <t>SERVICIOS DE SANEAMIENTO Y SIMILARES</t>
  </si>
  <si>
    <t>OTRAS UNIDADES DE GOBIERNO</t>
  </si>
  <si>
    <t>PROGRAMA DE ACCESO Y PERMANENCIA A LA EDUCACIÓN SUPERIOR</t>
  </si>
  <si>
    <t>TRANSFERENCIAS INTERNAS</t>
  </si>
  <si>
    <t>DISPOSICIÓN DE ACTIVOS</t>
  </si>
  <si>
    <t>DISPOSICIÓN DE ACTIVOS FINANCIEROS</t>
  </si>
  <si>
    <t>ACCIONES</t>
  </si>
  <si>
    <t>REDUCCIONES DE CAPITAL</t>
  </si>
  <si>
    <t>DISPOSICIÓN DE ACTIVOS NO FINANCIEROS</t>
  </si>
  <si>
    <t>VENTA DE TERRENOS</t>
  </si>
  <si>
    <t>VENTA DE EDIFICACIONES</t>
  </si>
  <si>
    <t>VENTA DE OTROS ACTIVOS NO FINANCIEROS</t>
  </si>
  <si>
    <t>DIVIDENDOS Y UTILIDADES POR OTRAS INVERSIONES DE CAPITAL</t>
  </si>
  <si>
    <t>TÍTULOS PARTICIPATIVOS</t>
  </si>
  <si>
    <t>VALORES DISTINTOS DE ACCIONES</t>
  </si>
  <si>
    <t>RECURSOS DE CRÉDITO EXTERNO</t>
  </si>
  <si>
    <t>RECURSOS DE CRÉDITO INTERNO</t>
  </si>
  <si>
    <t>ENTIDADES FINANCIERAS Y OTROS</t>
  </si>
  <si>
    <t>CONDICIONADAS A LA ADQUISICIÓN DE UN ACTIVO</t>
  </si>
  <si>
    <t>DE ORGANIZACIONES INTERNACIONALES</t>
  </si>
  <si>
    <t>OTRAS DONACIONES</t>
  </si>
  <si>
    <t>RECUPERACIÓN DE CARTERA – PRÉSTAMOS</t>
  </si>
  <si>
    <t>DE PERSONAS NATURALES</t>
  </si>
  <si>
    <t>REINTEGROS Y OTROS RECURSOS NO APROPIADOS</t>
  </si>
  <si>
    <t>REINTEGROS</t>
  </si>
  <si>
    <t>VALORPAC</t>
  </si>
  <si>
    <t>CONVENIO 276 -2022</t>
  </si>
  <si>
    <t>CONTRATO DE PRESTACIÓN DE SERVICIOS ENTRE YARA COLOMBIA S.A Y LA UT</t>
  </si>
  <si>
    <t xml:space="preserve"> CONTRATO DE PRESTACIÓN DE SERVICIOS ENTRE ALDEA FORESTAL S.A Y LA UT</t>
  </si>
  <si>
    <t>CONVENIOS INTERADMINISTRATIVOS</t>
  </si>
  <si>
    <t>CONVENIO 3984 - 2022</t>
  </si>
  <si>
    <t>CONTRATO 648 - 2022</t>
  </si>
  <si>
    <t xml:space="preserve">CONVENIO CRQ </t>
  </si>
  <si>
    <t>CONTRATO 741 - 2022</t>
  </si>
  <si>
    <t>CONVENIO DE COOPERACIÓN NO. 0727 DEL DIECISÉIS (16) DE AGOSTO DE 2022- CORTOLIMA</t>
  </si>
  <si>
    <t>RECURSOS DEL BALANCE CONVENIOS</t>
  </si>
  <si>
    <t>102502002</t>
  </si>
  <si>
    <t>2051020110113</t>
  </si>
  <si>
    <t>INTERESES CONVENIOS INVESTIGACIONES</t>
  </si>
  <si>
    <t>2124010110104</t>
  </si>
  <si>
    <t>CONVENIO 3984 -  2022</t>
  </si>
  <si>
    <t>2124010110105</t>
  </si>
  <si>
    <t xml:space="preserve"> CONTRATO 648  -  2022</t>
  </si>
  <si>
    <t>2124010110106</t>
  </si>
  <si>
    <t>2124010110107</t>
  </si>
  <si>
    <t>2124010110108</t>
  </si>
  <si>
    <t>2124010110114</t>
  </si>
  <si>
    <t>CONVENIO INTERADMINISTRATIVO 1050 DE 2022</t>
  </si>
  <si>
    <t>Detalle</t>
  </si>
  <si>
    <t>Saldo Inicial</t>
  </si>
  <si>
    <t>Adiciones</t>
  </si>
  <si>
    <t>Reducciones</t>
  </si>
  <si>
    <t>Presupuesto Definitivo</t>
  </si>
  <si>
    <t>PAC Acumulado</t>
  </si>
  <si>
    <t>Saldo Por Recaudar</t>
  </si>
  <si>
    <t>Cumplimiento %</t>
  </si>
  <si>
    <t>Ingresos</t>
  </si>
  <si>
    <t>Ingresos no Tributarios</t>
  </si>
  <si>
    <t>Estampillas</t>
  </si>
  <si>
    <t>Pro Unal</t>
  </si>
  <si>
    <t>Pro UT</t>
  </si>
  <si>
    <t>Ingresos Propios</t>
  </si>
  <si>
    <t>Pregrado</t>
  </si>
  <si>
    <t xml:space="preserve">Posgrado </t>
  </si>
  <si>
    <t>Educación Continuada</t>
  </si>
  <si>
    <t>Hospital</t>
  </si>
  <si>
    <t>Granja</t>
  </si>
  <si>
    <t>Otros</t>
  </si>
  <si>
    <t>Devolución del IVA</t>
  </si>
  <si>
    <t>Transferencias</t>
  </si>
  <si>
    <t>Nación</t>
  </si>
  <si>
    <t>Departamento</t>
  </si>
  <si>
    <t>Recursos de Capital</t>
  </si>
  <si>
    <t>Rendimientos</t>
  </si>
  <si>
    <t>Recursos de Balance</t>
  </si>
  <si>
    <t xml:space="preserve">Indemnizaciones </t>
  </si>
  <si>
    <t>Convenios</t>
  </si>
  <si>
    <t>Plan Financiero Ingresos</t>
  </si>
  <si>
    <t>2022 Definitivo</t>
  </si>
  <si>
    <t>2022-Jul</t>
  </si>
  <si>
    <t>2022 Cierre</t>
  </si>
  <si>
    <t>Art. 86</t>
  </si>
  <si>
    <t>Art. 87</t>
  </si>
  <si>
    <t>Descuentos de Votación</t>
  </si>
  <si>
    <t>Cooperativas</t>
  </si>
  <si>
    <t>Inversión</t>
  </si>
  <si>
    <t>Cumplimiento General %</t>
  </si>
  <si>
    <t>Cumplimiento  por Fuente%</t>
  </si>
  <si>
    <t>Creditos</t>
  </si>
  <si>
    <t>Contracreditos</t>
  </si>
  <si>
    <t>Total CDP</t>
  </si>
  <si>
    <t>Saldo CDP</t>
  </si>
  <si>
    <t>Ejecución %</t>
  </si>
  <si>
    <t>Total     Compromisos</t>
  </si>
  <si>
    <t>Saldo Por Comprometer</t>
  </si>
  <si>
    <t>PAC          Acumulado</t>
  </si>
  <si>
    <t>Gasto e Inversión</t>
  </si>
  <si>
    <t>Gastos de Funcionamiento</t>
  </si>
  <si>
    <t>Personal Permanente</t>
  </si>
  <si>
    <t>Personal Temporal</t>
  </si>
  <si>
    <t>Bienes y Servicios</t>
  </si>
  <si>
    <t>Transferencias Corrientes - Impuestos Tasas y Multas</t>
  </si>
  <si>
    <t>Excelencia Académica</t>
  </si>
  <si>
    <t>Compromiso Social</t>
  </si>
  <si>
    <t>Compromiso Ambiental</t>
  </si>
  <si>
    <t>Eficiencia y Transparencia Adtiva</t>
  </si>
  <si>
    <t>Ejecución % Por Fuentes</t>
  </si>
  <si>
    <t>Ejecución % General</t>
  </si>
  <si>
    <t>SISTEMA DE COMUNICACIÓN Y MEDIOS-PROPIOS</t>
  </si>
  <si>
    <t>EQUIPOS DE LAB. INFRAESTRUCTURA TECNOLOGICA INSTITUCIONAL-PROPIOS</t>
  </si>
  <si>
    <t>RECURSOS CREE-ADUECUACION CUARTO BIOSANITARIO (POSCOSECHA)</t>
  </si>
  <si>
    <t>RECURSOS CREE 2017-LAB. DE INVESTIGACION CIENCIAS SOCIALES</t>
  </si>
  <si>
    <t>RECURSOS CREE-DOTACION EDIFICIO DE AULAS</t>
  </si>
  <si>
    <t>RECURSOS CREE-PROGRAMA ESPECIAL DE BIENESTAR UNIVERSITARIO</t>
  </si>
  <si>
    <t xml:space="preserve"> ESTAMPILLA PRO UT-DOTACION EDIFICIO DE AULAS</t>
  </si>
  <si>
    <t>ESTAMPILLA PRO UT-2021</t>
  </si>
  <si>
    <t>PROUNAL-ESTIMULOS A LA FORMACIÓN (LINEAMIENTOS PEDAGÓGICOS)</t>
  </si>
  <si>
    <t xml:space="preserve">PROUNAL PRACTICAS ACADEMICAS </t>
  </si>
  <si>
    <t xml:space="preserve">PROUNAL-ACREDITACIÓN DE ALTA CALIDAD DE PROGRAMAS ACADÉMICOS </t>
  </si>
  <si>
    <t xml:space="preserve">PROUNAL-DOTACION EQUIPOS, MAT.BIBLIOGRAFICO Y BASES DE DATOS </t>
  </si>
  <si>
    <t xml:space="preserve">PROUNAL-MOVILIDAD ACADÉMICA E INVESTIGATIVA </t>
  </si>
  <si>
    <t xml:space="preserve">PROUNAL-INVERSIONES BIENESTAR </t>
  </si>
  <si>
    <t xml:space="preserve">PROUNAL-RESIDENCIAS MASCULINAS Y FEMENINAS </t>
  </si>
  <si>
    <t xml:space="preserve">PROUNAL-ACTIVIDADES Y DOTACION DEPORTIVAS </t>
  </si>
  <si>
    <t xml:space="preserve">PROUNAL-SEGURIDAD Y SALUD EN EL TRABAJO </t>
  </si>
  <si>
    <t xml:space="preserve">PROUNAL - REGIONALIZACION </t>
  </si>
  <si>
    <t xml:space="preserve">PROUNAL-CATEDRA AMBIENTAL </t>
  </si>
  <si>
    <t>PROUNAL-SISTEMA DE GESTIÓN INTEGRADO</t>
  </si>
  <si>
    <t>PROUNAL-ADQUISICIÓN DE EQUIPOS O DISPOSITIVOS TECNOLÓGICOS-</t>
  </si>
  <si>
    <t>PROUNAL-ACREDITACION DE ALTA CALIDAD</t>
  </si>
  <si>
    <t>PROUNAL-SEGURIDAD Y SALUD EN EL TRABAJO</t>
  </si>
  <si>
    <t>PROUNAL-REGIONALIZACION</t>
  </si>
  <si>
    <t>PROUNAL-UT SOLIDARIA</t>
  </si>
  <si>
    <t>PROUNAL-FORTALECIMIENTO VINCULOS CON GRADUADOS</t>
  </si>
  <si>
    <t>PROUNAL-MEJORAMIENTO Y ADECUACION SALAS DE ARTE</t>
  </si>
  <si>
    <t>PROUNAL-ADECUACION LAB.BIOPROCESOS MAESTRIA CIENCIA TEC.AGROP</t>
  </si>
  <si>
    <t>PROUNAL 2021-ESTIMULOS A LA FORMACIÓN EDUCATIVA</t>
  </si>
  <si>
    <t>PROUNAL 2021-INVERSIONES BIENESTAR</t>
  </si>
  <si>
    <t>PROUNAL 2021-BIENESTAR UNIVERSITARIO INTERPRETES</t>
  </si>
  <si>
    <t>PROUNAL 2021-APOYO ACTIVIDADES ESTUDIANTILES PREGRADO Y POSGRADO</t>
  </si>
  <si>
    <t>PROUNAL 2021-CATEDRA AMBIENTAL</t>
  </si>
  <si>
    <t>PROUNAL 2021-ADECUACIÓN PLANTA FÍSICA-</t>
  </si>
  <si>
    <t>PROUNAL 2022-RENDIMIENTOS FINANCIEROS -INFRAESTRUCTURA FISICA</t>
  </si>
  <si>
    <t xml:space="preserve"> INVERSION  2019 PFC-RESTAURANTE UNIVERSITARIO</t>
  </si>
  <si>
    <t>RENDIMIENTOS FINANCIEROS RECURSOS INVERSIÓN PFC 2019-INFRAESTRUCTURA</t>
  </si>
  <si>
    <t>INVERSION 2019-RENDIMIENTOS FINANCIEROS -INFRAESTRUCTURA FISICA</t>
  </si>
  <si>
    <t>INVERSION  2020 PFC-APOYO ACTIVIDADES ESTUDIANTILES PREGRADO-POSGRADO</t>
  </si>
  <si>
    <t>INVERSION  2020 PFC-PROGRAMA INTEGRAL DE ABORDAJE AL CONSUMO-PICA</t>
  </si>
  <si>
    <t>INVERSION  2020 PFC-FORMACION EDUCATIVA</t>
  </si>
  <si>
    <t>INVERSION  2020 PFC-INFRAESTRUCTURA FISICA Y TECNOLOGICA</t>
  </si>
  <si>
    <t>PFC 2020-2021-RENDIMIENTOS FINANCIEROS-INFRAESTRUCTURA</t>
  </si>
  <si>
    <t>PFC 2021-ESTIMULOS A LA FORMACIÓN DISCIPLINAR</t>
  </si>
  <si>
    <t>PFC 2021-PRUEBAS SABER PRO</t>
  </si>
  <si>
    <t>PFC 2021-RESTAURANTE UNIVERSITARIO</t>
  </si>
  <si>
    <t>PFC 2021-SECCION ASISTENCIAL</t>
  </si>
  <si>
    <t>PFC 2021-ACTUALIZACION ESTATUTO ESTUDIANTIL</t>
  </si>
  <si>
    <t>PFC 2021-ORQUESTA SINFONICA</t>
  </si>
  <si>
    <t>PFC 2021-REGIONALIZACION</t>
  </si>
  <si>
    <t>PFC 2021-UT SOLIDARIA</t>
  </si>
  <si>
    <t>PFC 2021-ADECUACIÓN PLANTA FÍSICA</t>
  </si>
  <si>
    <t>PFC 2021-EQUIPOS DE LAB. INFRAESTRUCTURA TECNOLOGICA INSTITUCIONA</t>
  </si>
  <si>
    <t xml:space="preserve">PFC - ESTIMULOS A LA FORMACIÓN DISCIPLINAR </t>
  </si>
  <si>
    <t xml:space="preserve">PFC - PRACTICAS ACADEMICAS </t>
  </si>
  <si>
    <t xml:space="preserve">PFC - PRUEBAS SABER PRO </t>
  </si>
  <si>
    <t xml:space="preserve">PFC-ACREDITACIÓN DE ALTA CALIDAD DE PROGRAMAS ACADÉMICOS </t>
  </si>
  <si>
    <t xml:space="preserve">PFC-MOVILIDAD ACADÉMICA E INVESTIGATIVA </t>
  </si>
  <si>
    <t xml:space="preserve">PFC-BIENESTA UNIVERSITARIO INTERPRETES </t>
  </si>
  <si>
    <t xml:space="preserve">PFC-ACTIVIDADES Y DOTACION DEPORTIVAS </t>
  </si>
  <si>
    <t xml:space="preserve">PFC- LIBRERIA UNIVERSITARIA </t>
  </si>
  <si>
    <t xml:space="preserve">PFC-SECCION ASISTENCIAL </t>
  </si>
  <si>
    <t xml:space="preserve">PFC-POLITICAS INSTITUCIONALES DE GENERO </t>
  </si>
  <si>
    <t xml:space="preserve">PFC-POLITICAS INSTITUCIONALES DE INCLUSION </t>
  </si>
  <si>
    <t xml:space="preserve">PFC-ACTUALIZACION ESTATUTO ESTUDIANTIL </t>
  </si>
  <si>
    <t xml:space="preserve">PFC-CENTRO CULTURAL </t>
  </si>
  <si>
    <t xml:space="preserve">PFC-REGIONALIZACION </t>
  </si>
  <si>
    <t xml:space="preserve">PFC-UT SOLIDARIA </t>
  </si>
  <si>
    <t xml:space="preserve"> PFC-CATEDRA AMBIENTAL </t>
  </si>
  <si>
    <t xml:space="preserve">PFC-ACOMPAÑAMIENTO A ACT.SOCIALES PARA GESTIÓN DE CONFLICTOS AMB. </t>
  </si>
  <si>
    <t xml:space="preserve">PFC-SISTEMA DE PLANIFICACIÓN INSTITUCIONAL </t>
  </si>
  <si>
    <t>PFC-ADECUACIÓN PLANTA FÍSICA</t>
  </si>
  <si>
    <t>PFC 2022-RENDIMIENTOS FINANCIEROS-INFRAESTRUCTURA FISICA</t>
  </si>
  <si>
    <t>RECURSOS DEL BALANCE PROYECTOS ESPECIALES FACULTADES</t>
  </si>
  <si>
    <t>RB FACULTAD DE EDUCACION</t>
  </si>
  <si>
    <t>RB IDEAD</t>
  </si>
  <si>
    <t>RB FACULTAD DE CIENCIAS BASICAS</t>
  </si>
  <si>
    <t>RB FACULTAD DE SALUD</t>
  </si>
  <si>
    <t>RB FACULTAD CIENCIAS DEL HABITAD</t>
  </si>
  <si>
    <t>RB FACULTAD DE MVZ</t>
  </si>
  <si>
    <t>RB FACULTAD DE CIENCIAS ECONOMICAS Y ADTIVAS</t>
  </si>
  <si>
    <t>RB FACULTAD DE CIENCIAS HUMANAS Y ARTES</t>
  </si>
  <si>
    <t>RB FACULTAD DE ING.FORESTAL</t>
  </si>
  <si>
    <t>RB FACULTAD DE ING.AGRONOMICA</t>
  </si>
  <si>
    <t>RECURSOS DEL BALANCE GRANJA ARMERO-CURDN</t>
  </si>
  <si>
    <t>RECURSOS DEL BALANCE CENTRO FORESTAL BAJO CALIMA</t>
  </si>
  <si>
    <t xml:space="preserve">PROUNAL 2022-ACREDITACIÓN DE ALTA CALIDAD DE PROGRAMAS ACADÉMICOS </t>
  </si>
  <si>
    <t>RECURSOS CREE-SISTEMA DE INFORMACION FINANCIERO</t>
  </si>
  <si>
    <t>RECURSOS DEL BALANCE INVESTIGACIONES</t>
  </si>
  <si>
    <t>PROYECTOS DE INVESTIGACION EJECUCIÓN, FOMENTO Y ADMINISTRACIÓN</t>
  </si>
  <si>
    <t>GRUPOS Y SEMILLEROS DE INVESTIGACION</t>
  </si>
  <si>
    <t>RECURSOS PARA EL FOMENTO A LA CALIDAD</t>
  </si>
  <si>
    <t>DOCTORADO EN CIENCIAS BIOLÓGICAS-40517</t>
  </si>
  <si>
    <t xml:space="preserve"> DOCTORADO EN CIENCIAS DE LA EDUCACIÓN - 20517</t>
  </si>
  <si>
    <t xml:space="preserve"> DOCTORADO EN CUENCAS HIDROGRÁFICAS - 50517</t>
  </si>
  <si>
    <t>DOCTORADO EN CIENCIAS AGRARIAS - 70517</t>
  </si>
  <si>
    <t>DOCTORADO EN CIENCIAS BIOMÉDICAS - 60517</t>
  </si>
  <si>
    <t>CORTOLIMA</t>
  </si>
  <si>
    <t>MINCIENCIAS</t>
  </si>
  <si>
    <t>OTROS FONDOS</t>
  </si>
  <si>
    <t>CONVENIO NÚMERO 095 DE 2022 - CVC-UNIVERSIDAD DEL TOLIMA</t>
  </si>
  <si>
    <t>CONVENIO PROYECTO MORINGA FACULTAD DE FORESTAL</t>
  </si>
  <si>
    <t>ACUERDO COOPERATIVO (AC) NO. 1742023 DEL DIECISÉIS (16) DE ENERO DE 2023- CONSULTORÍA PARA</t>
  </si>
  <si>
    <t>CONVENIO INTERADMINISTRATIVO NÚMERO 2241 DEL 31 DE AGOSTO DE 2021</t>
  </si>
  <si>
    <t xml:space="preserve"> CONVENIO INTERADMINISTRATIVO NO. 3075 DEL 26 DE SEPTIEMBRE DE 2022</t>
  </si>
  <si>
    <t>CONVENIO INTERADMINISTRATIVO NO. 346 DEL QUINCE (15) DE NOVIEMBRE DE 2022- ALCALDÍA MUNICI</t>
  </si>
  <si>
    <t>2124010110109</t>
  </si>
  <si>
    <t>140621-CONVENIO 1761 GOB-TOLIMA-SECRETARIA EDUC. Y CULTURA-UT</t>
  </si>
  <si>
    <t>2124010110110</t>
  </si>
  <si>
    <t>230621-CONVENIO INTERADMINISTRATIVO 006-2021 CRQ-UT</t>
  </si>
  <si>
    <t>2124010110111</t>
  </si>
  <si>
    <t>2124010110112</t>
  </si>
  <si>
    <t>2124010110113</t>
  </si>
  <si>
    <t>CONVENIO 095 / UT-CVC</t>
  </si>
  <si>
    <t>2124010110115</t>
  </si>
  <si>
    <t>CONVENIO INTERADMINISTRATIVO  3075</t>
  </si>
  <si>
    <t>EJE 1 EDUCACIÓN INTEGRAL PARA LA TRANSFORMACIÓN SOCIAL Y LA PAZ</t>
  </si>
  <si>
    <t>ESTRATEGIA FORTALECER LA PLANTA DOCENTE A TRAVÉS DE PLANES DE VINCULACIÓN Y FORMACIÓN PARA</t>
  </si>
  <si>
    <t>PROGRAMA VINCULACIÓN Y FORMACIÓN AVANZADA E INTEGRAL DEL DOCENTE</t>
  </si>
  <si>
    <t>FORTALECIMIENTO Y DESARROLLO DEL TALENTO HUMANO</t>
  </si>
  <si>
    <t xml:space="preserve"> FORTALECIMIENTO Y DESARROLLO DEL TALENTO HUMANO-PFC</t>
  </si>
  <si>
    <t>FORTALECIMIENTO Y DESARROLLO DEL TALENTO HUMANO-PROUNAL</t>
  </si>
  <si>
    <t>FORTALECIMIENTO Y DESARROLLO DEL TALENTO HUMANO-PROPIOS</t>
  </si>
  <si>
    <t>CUALIFICACION PROFESORAL-PFC</t>
  </si>
  <si>
    <t>CUALIFICACION PROFESORAL-PROUNAL</t>
  </si>
  <si>
    <t>CUALIFCACION PROFESORAL-PROPIOS</t>
  </si>
  <si>
    <t>CUALIFICACION PROFESORAL FORMACION EDUCATIVA</t>
  </si>
  <si>
    <t>CUALIFICACION PROFESORAL FORMACION EDUCATIVA-PFC</t>
  </si>
  <si>
    <t>CUALIFICACION PROFESORAL FORMACION EDUCATIVA-PROPIOS</t>
  </si>
  <si>
    <t>ESTRATEGIA FOMENTAR EL DESARROLLO DE LOS PROGRAMAS ACADÉMICOS EN LOS DIFERENTES NIVELES DE</t>
  </si>
  <si>
    <t xml:space="preserve">PROGRAMA CONSOLIDACIÓN DE LA APUESTA EDUCATIVA PAR LA GESTIÓN CURRICULAR EL DESARROLLO DE </t>
  </si>
  <si>
    <t>POLÍTICA DE INNOVACIÓN Y MODERNIZACIÓN CURRICULAR</t>
  </si>
  <si>
    <t>POLÍTICA DE INNOVACIÓN Y MODERNIZACIÓN CURRICULAR-PFC</t>
  </si>
  <si>
    <t>POLÍTICA DE INNOVACIÓN Y MODERNIZACIÓN CURRICULAR-PROPIOS</t>
  </si>
  <si>
    <t xml:space="preserve">IMPLEMEN. SEDE LOS OCOBOS UNIV. DEL TOLIMA PARA EL DESARROLLO DE LOS PROCESOS DE PROCESOS </t>
  </si>
  <si>
    <t>PROGRAMA ESTRUCTURACIÓN DE LAS TECNOLOGÍAS PARA LA EDUCACIÓN ORIENTADAS AL FORTALECIMIENTO</t>
  </si>
  <si>
    <t>APUESTA POR LAS TECNOLOGÍAS DE LA INFORMACIÓN Y COMUNICACIÓN</t>
  </si>
  <si>
    <t>APUESTA POR LAS TECNOLOGÍAS DE LA INFORMACIÓN Y COMUNICACIÓN-PFC</t>
  </si>
  <si>
    <t>APUESTA POR LAS TECNOLOGÍAS DE LA INFORMACIÓN Y COMUNICACIÓN-PROUNAL</t>
  </si>
  <si>
    <t>PROGRAMA CONSOLIDACIÓN DE LAS MODALIDADES PRESENCIAL, A DISTANCIA, VIRTUAL, DUAL U OTROS D</t>
  </si>
  <si>
    <t>GESTIÓN ACADÉMICO CURRICULAR</t>
  </si>
  <si>
    <t>GESTIÓN ACADÉMICO CURRICULAR-PFC</t>
  </si>
  <si>
    <t>ESTRATEGIA PROMOVER LA FORMACIÓN INTEGRAL DE LOS ESTUDIANTES Y GRADUADO CON BASE EN LINEAM</t>
  </si>
  <si>
    <t>PROGRAMA MEJORAMIENTO DEL DESEMPEÑO ACADÉMICO MEDIANTE LA INTERACCIÓN Y EL DESARROLLO DE C</t>
  </si>
  <si>
    <t>HACIA LA CALIDAD DE LA EDUCACIÓN SUPERIOR PRUEBAS SABER PRO</t>
  </si>
  <si>
    <t>HACIA LA CALIDAD DE LA EDUCACIÓN SUPERIOR PRUEBAS SABER PRO-PFC</t>
  </si>
  <si>
    <t>ASEGURAMIENTO INTEGRAL DE LA CALIDAD MEDIANTE PROCESOS CONTINUOS DE AUTOEVALUACIÓN AUTORRE</t>
  </si>
  <si>
    <t>ASEGURAMIENTO DE LA CALIDAD ACADÉMICA</t>
  </si>
  <si>
    <t>ASEGURAMIENTO DE LA CALIDAD ACADÉMICA-PROPIOS</t>
  </si>
  <si>
    <t>FORTALECIMIENTO VÍNCULO CON LOS GRADUADOS</t>
  </si>
  <si>
    <t>EJE 2 INVESTIGACIÓN INNOVACIÓN CREACIÓN ARTÍSTICA Y CULTURAL, CON ENFOQUE DIFERENCIAL</t>
  </si>
  <si>
    <t>ESTRATEGIA ESTABLECER EL ECOSISTEMA DE LA COMPETITIVIDAD E INNOVACIÓN REGIONAL CON ACTORES</t>
  </si>
  <si>
    <t>PROGRAMA GENERACIÓN DE UN SISTEMA DE REGIONALIZACIÓN QUE PERMITA CONTRIBUIR AL CRECIMIENTO</t>
  </si>
  <si>
    <t>SISTEMA DE REGIONALIZACIÓN</t>
  </si>
  <si>
    <t>SISTEMA DE REGIONALIZACIÓN-PFC</t>
  </si>
  <si>
    <t>TRANSFORMACIÓN REGIONAL A TRAVÉS DE LA EXTENSIÓN Y LA PROYECIÓN SOCIAL</t>
  </si>
  <si>
    <t>TRANSFORMACIÓN REGIONAL A TRAVÉS DE LA EXTENSIÓN Y LA PROYECIÓN SOCIAL-PFC</t>
  </si>
  <si>
    <t>EJE 3 AMBIENTALIZACIÓN INSTITUCIONAL Y TERRITORIAL</t>
  </si>
  <si>
    <t>ESTRATEGIA POTENCIALIZAR LA AMBIENTALIZACIÓN DE LA UNIVERSIDAD DEL TOLIMA</t>
  </si>
  <si>
    <t xml:space="preserve">PROGRAMA GENERACIÓN DE SINERGIAS CON EL SECTOR EXTERNO Y GRUPOS DE INTERÉS, SEGÚN EL ÁREA </t>
  </si>
  <si>
    <t>CÁTEDRA AMBIENTAL</t>
  </si>
  <si>
    <t>CÁTEDRA AMBIENTAL-PFC</t>
  </si>
  <si>
    <t>PROGRAMA LIDERAZGO EN LA FORMULACIÓN DE POLÍTICAS Y AGENDAS PÚBLICAS AMBIENTALES EN LOS DI</t>
  </si>
  <si>
    <t>POLÍTICA AMBIENTAL DIALÓGICA</t>
  </si>
  <si>
    <t>POLÍTICA AMBIENTAL DIALÓGICA-PFC</t>
  </si>
  <si>
    <t>POLÍTICA AMBIENTAL DIALÓGICA-PROUNAL</t>
  </si>
  <si>
    <t>POLÍTICA AMBIENTAL DIALÓGICA-PROPIOS</t>
  </si>
  <si>
    <t>EJE 4 BIENESTAR PARA EL DESARROLLO HUMANO INTEGRAL INCLUYENTE E INTERCULTURAL</t>
  </si>
  <si>
    <t xml:space="preserve">ESTRATEGIA PROMOCIONAR LA SALUD INTEGRAL Y AUTOCUIDADO GARANTIZANDO EL ACCESO DIFERENCIAL </t>
  </si>
  <si>
    <t>PROGRAMA VINCULACIÓN DE LOS ENTORNOS INSTITUCIONALES, EDUCATIVOS, SOCIALES, FAMILIARES, EN</t>
  </si>
  <si>
    <t>INVERSIONES BIENESTAR-PFC</t>
  </si>
  <si>
    <t>INVERSIONES BIENESTAR-PROUNAL</t>
  </si>
  <si>
    <t>INVERSIONES BIENESTAR-PROPIOS</t>
  </si>
  <si>
    <t>POLÍTICA DE BIENESTAR INTEGRAL</t>
  </si>
  <si>
    <t>POLÍTICA DE BIENESTAR INTEGRAL-PROPIOS</t>
  </si>
  <si>
    <t>APOYO ACTIVIDADES ESTUDIANTILES PREGRADO Y POSGRADO-PFC</t>
  </si>
  <si>
    <t>APOYO ACTIVIDADES ESTUDIANTILES PREGRADO Y POSGRADO-PROUNAL</t>
  </si>
  <si>
    <t>APOYO ACTIVIDADES ESTUDIANTILES PREGRADO Y POSGRADO-PROPIOS</t>
  </si>
  <si>
    <t>BECAS ESTUDIANTILES-PFC</t>
  </si>
  <si>
    <t>BECAS ESTUDIANTILES-PROPIOS</t>
  </si>
  <si>
    <t>ESTRATEGIA FOMENTAR LA EDUCACIÓN FÍSICA, RECREACIÓN Y DERPORTES CON EL DESARROLLO DE ACCIO</t>
  </si>
  <si>
    <t>PROGRAMA POTENCIALIZACIÓN DE LA PRÁCTICA DE LA ACTIVIDAD FÍSICA, EL DEPORTE Y EL USO RACIO</t>
  </si>
  <si>
    <t>ACTIVIDADES Y DOTACIONES DEPORTIVAS</t>
  </si>
  <si>
    <t>ACTIVIDADES Y DOTACIONES DEPORTIVAS-PFC</t>
  </si>
  <si>
    <t>ACTIVIDADES Y DOTACIONES DEPORTIVAS-PROUNAL</t>
  </si>
  <si>
    <t>ACTIVIDADES Y DOTACIONES DEPORTIVAS-PROPIOS</t>
  </si>
  <si>
    <t>ACTIVIDADES DE INTEGRACIÓN Y RECREACIÓN</t>
  </si>
  <si>
    <t>ACTIVIDADES DE INTEGRACIÓN Y RECREACIÓN-PFC</t>
  </si>
  <si>
    <t>ESTRATEGIA INPLEMENTAR EL MODELO DE BIENESTAR INSTITUCIONAL EN CONCORDANCIA CON LA ESTRATE</t>
  </si>
  <si>
    <t>PROGRAMA FORTALECIMIENTO DE LOS PROGRAMAS DE BIENESTAR EN LAS DIMENSIONES DEL DESARROLLO H</t>
  </si>
  <si>
    <t>POLÍTICA PARA LA PROMOCIÓN DE LA SALUD</t>
  </si>
  <si>
    <t>POLÍTICA PARA LA PROMOCIÓN DE LA SALUD-PROUNAL</t>
  </si>
  <si>
    <t>POLÍTICA PARA LA PROMOCIÓN DE LA SALUD-PROPIOS</t>
  </si>
  <si>
    <t>SEGURIDAD Y SALUD EN EL TRABAJO-PFC</t>
  </si>
  <si>
    <t>SEGURIDAD Y SALUD EN EL TRABAJO-PROUNAL</t>
  </si>
  <si>
    <t>SEGURIDAD Y SALUD EN EL TRABAJO-PROPIOS</t>
  </si>
  <si>
    <t>SECCIÓN ASISTENCIAL</t>
  </si>
  <si>
    <t>SECCIÓN ASISTENCIAL-PFC</t>
  </si>
  <si>
    <t>SECCIÓN ASISTENCIAL-PROPIOS</t>
  </si>
  <si>
    <t>ESTRATEGIA PROPICIAR ESPACIOS DE EXPRESIÓN, DINÁMICAS Y COLECTIVOS ARTÍSTICOS, CULTURALES,</t>
  </si>
  <si>
    <t>PROGRAMA MEJORAMIENTO DE LOS PROGRAMAS DE BIENESTAR EN LAS DIMENSIONES DE BIENESTAR EN LAS</t>
  </si>
  <si>
    <t>TALLERISTAS CENTRO CULTURAL-PFC</t>
  </si>
  <si>
    <t>TALLERISTAS CENTRO CULTURAL-PROUNAL</t>
  </si>
  <si>
    <t>INSTRUMENTISTAS ORQUESTA SINFÓNICA</t>
  </si>
  <si>
    <t>INSTRUMENTISTAS ORQUESTA SINFÓNICA-PFC</t>
  </si>
  <si>
    <t>CENTRO CULTURAL-PROUNAL</t>
  </si>
  <si>
    <t>CENTRO CULTURAL-PROPIOS</t>
  </si>
  <si>
    <t>ORQUESTA SINFÓNICA</t>
  </si>
  <si>
    <t>ORQUESTA SINFÓNICA-PFC</t>
  </si>
  <si>
    <t>ORQUESTA SINFÓNICA-PROUNAL</t>
  </si>
  <si>
    <t>ORQUESTA SINFÓNICA-PROPIOS</t>
  </si>
  <si>
    <t>BIENESTAR UNIVERSITARIO INTÉRPRETES</t>
  </si>
  <si>
    <t>BIENESTAR UNIVERSITARIO INTÉRPRETES-PFC</t>
  </si>
  <si>
    <t>BIENESTAR UNIVERSITARIO INTÉRPRETES-PROUNAL</t>
  </si>
  <si>
    <t>RESTAURANTE UNIVERSITARIO-PFC</t>
  </si>
  <si>
    <t>RESTAURANTE UNIVERSITARIO-PROUNAL</t>
  </si>
  <si>
    <t>RESTAURANTE UNIVERSITARIO-PROPIOS</t>
  </si>
  <si>
    <t>RESIDENCIAS MASCULINAS Y FEMENINAS-PROUNAL</t>
  </si>
  <si>
    <t>RESIDENCIAS MASCULINAS Y FEMENINAS-PROPIOS</t>
  </si>
  <si>
    <t>ASISTENCIA ADMINISTRATIVAS Y MONITORÍAS ACADÉMICAS</t>
  </si>
  <si>
    <t>ASISTENCIA ADMINISTRATIVAS Y MONITORÍAS ACADÉMICAS-PFC</t>
  </si>
  <si>
    <t>ASISTENCIA ADMINISTRATIVAS Y MONITORÍAS ACADÉMICAS-PROUNAL</t>
  </si>
  <si>
    <t>ASISTENCIA ADMINISTRATIVAS Y MONITORÍAS ACADÉMICAS-PROPIOS</t>
  </si>
  <si>
    <t>CURSOS NIVELATORIOS-PFC</t>
  </si>
  <si>
    <t>CURSOS NIVELATORIOS-PROUNAL</t>
  </si>
  <si>
    <t>CURSOS NIVELATORIOS-PROPIOS</t>
  </si>
  <si>
    <t>TIENDAS UNIVERSITARIAS</t>
  </si>
  <si>
    <t>TIENDAS UNIVERSITARIAS-PROUNAL</t>
  </si>
  <si>
    <t>ACTUALIZACIÓN ESTATUTO ESTUDIANTIL</t>
  </si>
  <si>
    <t>ACTUALIZACIÓN ESTATUTO ESTUDIANTIL-PFC</t>
  </si>
  <si>
    <t>ACTUALIZACIÓN ESTATUTO ESTUDIANTIL-PROUNAL</t>
  </si>
  <si>
    <t>ACTUALIZACIÓN ESTATUTO ESTUDIANTIL-PROPIOS</t>
  </si>
  <si>
    <t>POLÍTICAS INSTITUCIONALES DE GÉNERO</t>
  </si>
  <si>
    <t>POLÍTICAS INSTITUCIONALES DE GÉNERO-PFC</t>
  </si>
  <si>
    <t>POLÍTICAS INSTITUCIONALES DE GÉNERO-PROUNAL</t>
  </si>
  <si>
    <t>POLÍTICAS INSTITUCIONALES DE GÉNERO-PROPIOS</t>
  </si>
  <si>
    <t>POLÍTICAS INSTITUCIONALES DE INCLUSIÓN</t>
  </si>
  <si>
    <t>POLÍTICAS INSTITUCIONALES DE INCLUSIÓN-PFC</t>
  </si>
  <si>
    <t>POLÍTICAS INSTITUCIONALES DE INCLUSIÓN-PROUNAL</t>
  </si>
  <si>
    <t>POLÍTICAS INSTITUCIONALES DE INCLUSIÓN-PROPIOS</t>
  </si>
  <si>
    <t>POLÍTICA INSTITUCIONAL DE DERECHOS HUMANOS</t>
  </si>
  <si>
    <t>POLÍTICA INSTITUCIONAL DE DERECHOS HUMANOS-PFC</t>
  </si>
  <si>
    <t>POLÍTICA INSTITUCIONAL DE DERECHOS HUMANOS-PROUNAL</t>
  </si>
  <si>
    <t>POLÍTICA INSTITUCIONAL DE DERECHOS HUMANOS-PROPIOS</t>
  </si>
  <si>
    <t>EJE 5 INTERNACIONALIZACIÓN PARA EL DESARROLLO LOCAL EN EL ACONTECIMIENTO MUNDO</t>
  </si>
  <si>
    <t>ESTRATEGIA AMPLIAR LOS RECURSOS Y CAPACIDADES INERNAS A TRAVÉS DE ACTORES ESTRATÉGICOS INT</t>
  </si>
  <si>
    <t>PROGRAMA ESTABLECIMIENTO DE UNA AGENDA DE COOPERACIÓN INTERNACIONAL CON ORGANIZACIONES ACA</t>
  </si>
  <si>
    <t>MOVILIDAD ACADÉMICA E INVESTIGATIVA-PFC</t>
  </si>
  <si>
    <t>MOVILIDAD ACADÉMICA E INVESTIGATIVA-PROPIOS</t>
  </si>
  <si>
    <t xml:space="preserve"> EJE 6 DESARROLLO, GESTIÓN Y SOSTENIBILIDAD INSTITUCIONAL</t>
  </si>
  <si>
    <t>ESTRATEGIA FORTALECER LA AUTODETERMINACIÓN INSTITUCIONAL, COHESIONANDO LA AUTONOMÍA ORGANI</t>
  </si>
  <si>
    <t>SISTEMA DE INFORMACIÓN PARA LA EFICIENCIA ADMINISTRATIVA PLANIFICACIÓN</t>
  </si>
  <si>
    <t>SISTEMA DE INF. PARA LA EFICIENCIA ADIVA PLANIFICACIÓN-PFC</t>
  </si>
  <si>
    <t>SISTEMA DE INF. PARA LA EFICIENCIA ADIVA PLANIFICACIÓN-PORUNAL</t>
  </si>
  <si>
    <t>SISTEMA DE INFORMACIÓN PARA LA EFICIENCIA ADMINISTRATIVA COMUNICACIONES</t>
  </si>
  <si>
    <t>SISTEMA DE INF. PARA LA EFICIENCIA ADTIVA COMUNICACIONES-PFC</t>
  </si>
  <si>
    <t>SISTEMA DE INF. PARA LA EFICIENCIA ADTIVA COMUNICACIONES-PROUNAL</t>
  </si>
  <si>
    <t>SISTEMA DE INF. PARA LA EFICIENCIA ADTIVA COMUNIC.-PROPIOS</t>
  </si>
  <si>
    <t>SISTEMA DE INFORMACIÓN PARA LA EFICINEICA ADMINISTRATIVA MODELO INTEGRADO</t>
  </si>
  <si>
    <t>SISTEMA DE INF. PARA LA EFICINEICA ADTIVA MODELO INTEGRADO-PROUNAL</t>
  </si>
  <si>
    <t>ESTRATEGIA DESARROLLAR UN CAMPUS UNIVERSITARIO SOSTENIBLE, A TRAVÉS DE LA GESTIÓN INTEGRAL</t>
  </si>
  <si>
    <t xml:space="preserve">PROGRAMA ESTRUCTURACIÓN DEL PLAN DE DESARROLLO FÍSICO DE LA UNIVERSIDAD, PARA ATENDER LAS </t>
  </si>
  <si>
    <t>PROGRAMA TRANSFORMACIÓN DIGITAL CON ÉNFASIS DIFERENCIAL Y TERRITORIAL MEDIANTE ESTRATEGIAS</t>
  </si>
  <si>
    <t>EQUIPOS DE LAB INFRAESTRUCTURA TECNOLÓGICA INSTITUCIONAL</t>
  </si>
  <si>
    <t>EQUIPOS DE LAB INFRAESTRUCTURA TECNO. INSTITUCIONAL-PFC</t>
  </si>
  <si>
    <t>EQUIPOS DE LAB INFRAESTRUCTURA TECNO.INSTI.-PROPIOS</t>
  </si>
  <si>
    <t>PROGRAMA FOCALIZACIÓN DE LOS RESULTADOS DE INVESTIGACIÓN CREACIÓN QUE CONTRIBUYAN A LA TRA</t>
  </si>
  <si>
    <t>PRODUCCIÓN Y SOCIALIZACIÓN DEL CONOCIMIENTO</t>
  </si>
  <si>
    <t>PRODUCCIÓN Y SOCIALIZACIÓN DEL CONOCIMIENTO-PFC</t>
  </si>
  <si>
    <t>Eje 1 Educación Integral Para La Transformación Social Y La Paz</t>
  </si>
  <si>
    <t>Eje 2 Investigación Innovación Creación Artística Y Cultural, Con Enfoque Diferencial</t>
  </si>
  <si>
    <t>Eje 3 Ambientalización Institucional Y Territorial</t>
  </si>
  <si>
    <t>Eje 4 Bienestar Para El Desarrollo Humano Integral Incluyente E Intercultural</t>
  </si>
  <si>
    <t>Eje 5 Internacionalización Para El Desarrollo Local En El Acontecimiento Mundo</t>
  </si>
  <si>
    <t xml:space="preserve"> Eje 6 Desarrollo, Gestión Y Sostenibilidad Institucional</t>
  </si>
  <si>
    <t>102501082</t>
  </si>
  <si>
    <t>0101030301</t>
  </si>
  <si>
    <t>ESTÍMULOS A LOS EMPLEADOS DEL ESTADO</t>
  </si>
  <si>
    <t>0101030501</t>
  </si>
  <si>
    <t>ASIENTOS</t>
  </si>
  <si>
    <t>0201010308013</t>
  </si>
  <si>
    <t>MUEBLES DE MADERA, DEL TIPO UTILIZADO EN LA COCINA</t>
  </si>
  <si>
    <t>020101030804</t>
  </si>
  <si>
    <t>ARTÍCULOS DE DEPORTE</t>
  </si>
  <si>
    <t>020101040802</t>
  </si>
  <si>
    <t>INSTRUMENTOS Y APARATOS DE MEDICIÓN, VERIFICACIÓN, ANÁLISIS, DE NAVEGACIÓN Y PARA OTROS FI</t>
  </si>
  <si>
    <t>020101041007</t>
  </si>
  <si>
    <t>OTROS EQUIPOS</t>
  </si>
  <si>
    <t>020201000106</t>
  </si>
  <si>
    <t>0202010003</t>
  </si>
  <si>
    <t>020201000301</t>
  </si>
  <si>
    <t>0202010102</t>
  </si>
  <si>
    <t>PETRÓLEO CRUDO Y GAS NATURAL</t>
  </si>
  <si>
    <t>0202010107</t>
  </si>
  <si>
    <t>ELECTRICIDAD, GAS DE CIUDAD, VAPOR Y AGUA CALIENTE</t>
  </si>
  <si>
    <t>020201010701</t>
  </si>
  <si>
    <t>ENERGÍA ELÉCTRICA</t>
  </si>
  <si>
    <t>0202010204</t>
  </si>
  <si>
    <t>BEBIDAS</t>
  </si>
  <si>
    <t>020201020401</t>
  </si>
  <si>
    <t>ALCOHOL ETÍLICO; AGUARDIENTES, LICORES Y OTRAS BEBIDAS ESPIRITUOSAS</t>
  </si>
  <si>
    <t>020201020402</t>
  </si>
  <si>
    <t>VINOS</t>
  </si>
  <si>
    <t>020201020403</t>
  </si>
  <si>
    <t>LICORES DE MALTA Y MALTA</t>
  </si>
  <si>
    <t>0202010207</t>
  </si>
  <si>
    <t>ARTÍCULOS TEXTILES (EXCEPTO PRENDAS DE VESTIR)</t>
  </si>
  <si>
    <t>0202010301</t>
  </si>
  <si>
    <t>020201030304</t>
  </si>
  <si>
    <t>GAS DE PETRÓLEO Y OTROS HIDROCARBUROS GASEOSOS (EXCEPTO GAS NATURAL) SERVICIO DE TRANSPORT</t>
  </si>
  <si>
    <t>020201030305</t>
  </si>
  <si>
    <t>VASELINA, CERA DE PARAFINA, CERA DE PETRÓLEO DE MICROCRISTALINA, CERA CRUDA, OZOCERITA, CE</t>
  </si>
  <si>
    <t>020201030504</t>
  </si>
  <si>
    <t>020201030603</t>
  </si>
  <si>
    <t>020201030604</t>
  </si>
  <si>
    <t>0202010308011</t>
  </si>
  <si>
    <t>0202010308013</t>
  </si>
  <si>
    <t>020201040403</t>
  </si>
  <si>
    <t>020201040408</t>
  </si>
  <si>
    <t>020201040603</t>
  </si>
  <si>
    <t>020201040604</t>
  </si>
  <si>
    <t>020201040605</t>
  </si>
  <si>
    <t>0202020605</t>
  </si>
  <si>
    <t>020202060501</t>
  </si>
  <si>
    <t>020202070302</t>
  </si>
  <si>
    <t>020202090204</t>
  </si>
  <si>
    <t>SERVICIOS DE EDUCACIÓN POSTSECUNDARIA NO TERCIARIA</t>
  </si>
  <si>
    <t>020202090402</t>
  </si>
  <si>
    <t>0310</t>
  </si>
  <si>
    <t>031001</t>
  </si>
  <si>
    <t>FALLOS NACIONALES</t>
  </si>
  <si>
    <t>0310010102</t>
  </si>
  <si>
    <t>CONCILIACIONES</t>
  </si>
  <si>
    <t>0313</t>
  </si>
  <si>
    <t>031301</t>
  </si>
  <si>
    <t>03130101</t>
  </si>
  <si>
    <t>0313010101</t>
  </si>
  <si>
    <t>ESTIMULOS A LA FORMACIÓN EDUCATIVA PROUNAL</t>
  </si>
  <si>
    <t>ESTIMULOS A LA FORMACIÓN (LINEAMIENTOS PEDAGÓGICOS)</t>
  </si>
  <si>
    <t>ESTIMULOS A LA FORMACIÓN (LINEAMIENTOS PEDAGÓGICOS) PROUNAL</t>
  </si>
  <si>
    <t>ACREDITACIÓN DE ALTA CALIDAD DE PROGRAMAS ACADÉMICOS PROUNAL</t>
  </si>
  <si>
    <t>MOVILIDAD ACADÉMICA E INVESTIGATIVA PROUNAL</t>
  </si>
  <si>
    <t>RESIDENCIAS MASCULINAS Y FEMENINAS PFC</t>
  </si>
  <si>
    <t>ACTIVIDADES DE INTEGRACION Y RECREACION PROUNAL</t>
  </si>
  <si>
    <t>ACTIVIDADES DE INTEGRACION Y RECREACION PROPIOS</t>
  </si>
  <si>
    <t>LIBRERIA UNIVERSITARIA PFC</t>
  </si>
  <si>
    <t>TIENDAS UNIVERSITARIOS PROPIOS</t>
  </si>
  <si>
    <t>CENTRO CULTURAL PFC</t>
  </si>
  <si>
    <t>PROGRAMA ESPECIAL DE BIENESTAR UNIVERSITARIO</t>
  </si>
  <si>
    <t>PROGRAMA ESPECIAL E BIENESTAR PROPIOS</t>
  </si>
  <si>
    <t>CATEDRA AMBIENTAL PROUNAL</t>
  </si>
  <si>
    <t>CATEDRA AMBIENTAL PROPIOS</t>
  </si>
  <si>
    <t>POLITICA AMBIENTAL PFC</t>
  </si>
  <si>
    <t>CONVENIO DE COOPERACIÓN Nº 1050 DE 2022-CORTLIMA-UT</t>
  </si>
  <si>
    <t>EJECUTADO A DIC-2022</t>
  </si>
  <si>
    <t>EEJCUTADO A DIC-2022</t>
  </si>
  <si>
    <t>0202010403</t>
  </si>
  <si>
    <t>020201040302</t>
  </si>
  <si>
    <t>0310010101</t>
  </si>
  <si>
    <t>SENTENCIAS</t>
  </si>
  <si>
    <t>CONVENIO ISAGEN NO. 33/1780 DE 2023</t>
  </si>
  <si>
    <t>CONTRATO DE RECUPERACIÓN CONTINGENTE NO. 80740-238-2022 SUSCRITO CON FIDUCIARIA LA PREVISO</t>
  </si>
  <si>
    <t>CONVENIO INTERADMINISTRATIVO NO. 0997 SUSCRITO CON LA GOBERNACIÓN DEL TOLIMA</t>
  </si>
  <si>
    <t>CONVENIO 030 SUSCRITO CON ARCÁNGELES FUNDACIÓN PARA LA REHABILITACIÓN INTEGRAL</t>
  </si>
  <si>
    <t>CONVENIO DE COOPERACIÓN INTERINSTITUCIONAL CELEBRADO CON LA CÁMARA DE COMERCIO DE IBAGUÉ</t>
  </si>
  <si>
    <t>CONVENIO DE COOPERACIÓN NO.  2193 DEL 30-11-2020- GOBERNACIÓN DEL TOLIMA</t>
  </si>
  <si>
    <t>CONVENIO INTERADMINISTRATIVO No. 1059 DEL VEINTIDOS (22) DE MARZO DE 2023</t>
  </si>
  <si>
    <t>ESTRATEGIA FORTALECER LA INVESTIGACIÓN MEDIANTE LA FORMACIÓN EN INNOVACIÓN Y CREACIÓN ARTÍ</t>
  </si>
  <si>
    <t>PROGRAMAS DE BIENESTAR SOCIAL (CONVENCIÓN COLECTIVA)-PROPIOS</t>
  </si>
  <si>
    <t>COMPROMES</t>
  </si>
  <si>
    <t>GIROSMES</t>
  </si>
  <si>
    <t>CDPMES</t>
  </si>
  <si>
    <t>ASEGURAMIENTO DE LA CALIDAD ACADÉMICA-PFC</t>
  </si>
  <si>
    <t>2124010110118</t>
  </si>
  <si>
    <t>2124010110119</t>
  </si>
  <si>
    <t>2124010110120</t>
  </si>
  <si>
    <t>2124010110121</t>
  </si>
  <si>
    <t>2124010110122</t>
  </si>
  <si>
    <t>2124010110125</t>
  </si>
  <si>
    <t>2124010110129</t>
  </si>
  <si>
    <t>APLAZAMIENTOS</t>
  </si>
  <si>
    <t>ASEGURAMIENTO DE LA CALIDAD ACADEMICAS-PFC</t>
  </si>
  <si>
    <t>PROGRAMAS DE BIENESTAR SOCIAL (CONVENCIÓN COLECTIVA)</t>
  </si>
  <si>
    <t>REGIONALIZACION PROUNAL</t>
  </si>
  <si>
    <t>EJECUCIÓN PRESUPUESTAL DE GASTOS DE JUNIO DE 2023</t>
  </si>
  <si>
    <t>RESUMEN EJECUCION PRESUPUESTAL DE GASTOS MES DE JUNIO DE 2023</t>
  </si>
  <si>
    <t xml:space="preserve">INDICADORES DE GESTIÓN </t>
  </si>
  <si>
    <t>FUENTE DE FINANCIAMIENTO</t>
  </si>
  <si>
    <t>PPTO DEFINITIVO</t>
  </si>
  <si>
    <t>EJECUCIÓN</t>
  </si>
  <si>
    <t>% EJECUIÓN</t>
  </si>
  <si>
    <t>Ejecución Presupuestal Junio  de  2023</t>
  </si>
  <si>
    <t>'OTROS SERVICIOS DE PROTECCIÓN DEL MEDIO AMBIENTE N.C.P</t>
  </si>
  <si>
    <t>EJECUCIÓN PRESUPUESTAL DE INGRESOS DE JUNIO DE 2023</t>
  </si>
  <si>
    <t>RESUMEN EJECUCION PRESUPUESTAL DE INGRESOS A  JUNIO  2023</t>
  </si>
  <si>
    <t>Ejecución Presupuestal Junio de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</si>
</sst>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[Red]\-#,##0.00\ "/>
    <numFmt numFmtId="165" formatCode="000000000000"/>
    <numFmt numFmtId="166" formatCode="_(&quot;$&quot;\ * #,##0_);_(&quot;$&quot;\ * \(#,##0\);_(&quot;$&quot;\ * &quot;-&quot;_);_(@_)"/>
    <numFmt numFmtId="167" formatCode="_-&quot;$&quot;\ * #,##0_-;\-&quot;$&quot;\ * #,##0_-;_-&quot;$&quot;\ * &quot;-&quot;??_-;_-@_-"/>
    <numFmt numFmtId="168" formatCode="&quot;$&quot;#,###,,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2D69B"/>
        <bgColor rgb="FFC2D69B"/>
      </patternFill>
    </fill>
    <fill>
      <patternFill patternType="solid">
        <fgColor rgb="FFFABF8F"/>
        <bgColor rgb="FFFABF8F"/>
      </patternFill>
    </fill>
    <fill>
      <patternFill patternType="solid">
        <fgColor rgb="FF00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41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2">
    <xf numFmtId="0" fontId="0" fillId="0" borderId="0" xfId="0"/>
    <xf numFmtId="0" fontId="0" fillId="0" borderId="1" xfId="0" applyFill="1" applyBorder="1"/>
    <xf numFmtId="43" fontId="0" fillId="0" borderId="0" xfId="1" applyFont="1"/>
    <xf numFmtId="1" fontId="0" fillId="0" borderId="0" xfId="0" applyNumberFormat="1" applyAlignment="1">
      <alignment horizontal="left"/>
    </xf>
    <xf numFmtId="0" fontId="2" fillId="0" borderId="0" xfId="0" applyFont="1"/>
    <xf numFmtId="0" fontId="2" fillId="3" borderId="1" xfId="0" applyFont="1" applyFill="1" applyBorder="1"/>
    <xf numFmtId="43" fontId="2" fillId="3" borderId="1" xfId="1" applyFont="1" applyFill="1" applyBorder="1"/>
    <xf numFmtId="0" fontId="0" fillId="5" borderId="1" xfId="0" applyFill="1" applyBorder="1"/>
    <xf numFmtId="43" fontId="0" fillId="5" borderId="1" xfId="1" applyFont="1" applyFill="1" applyBorder="1"/>
    <xf numFmtId="0" fontId="2" fillId="5" borderId="1" xfId="0" applyFont="1" applyFill="1" applyBorder="1"/>
    <xf numFmtId="43" fontId="2" fillId="5" borderId="1" xfId="1" applyFont="1" applyFill="1" applyBorder="1"/>
    <xf numFmtId="1" fontId="2" fillId="3" borderId="1" xfId="0" quotePrefix="1" applyNumberFormat="1" applyFont="1" applyFill="1" applyBorder="1" applyAlignment="1">
      <alignment horizontal="left"/>
    </xf>
    <xf numFmtId="1" fontId="0" fillId="5" borderId="1" xfId="0" quotePrefix="1" applyNumberFormat="1" applyFill="1" applyBorder="1" applyAlignment="1">
      <alignment horizontal="left"/>
    </xf>
    <xf numFmtId="1" fontId="0" fillId="0" borderId="1" xfId="0" quotePrefix="1" applyNumberFormat="1" applyFill="1" applyBorder="1" applyAlignment="1">
      <alignment horizontal="left"/>
    </xf>
    <xf numFmtId="1" fontId="2" fillId="5" borderId="1" xfId="0" quotePrefix="1" applyNumberFormat="1" applyFont="1" applyFill="1" applyBorder="1" applyAlignment="1">
      <alignment horizontal="left"/>
    </xf>
    <xf numFmtId="0" fontId="0" fillId="0" borderId="0" xfId="0"/>
    <xf numFmtId="0" fontId="0" fillId="0" borderId="1" xfId="0" applyFill="1" applyBorder="1"/>
    <xf numFmtId="0" fontId="2" fillId="0" borderId="0" xfId="0" applyFont="1" applyAlignment="1">
      <alignment horizontal="center" wrapText="1"/>
    </xf>
    <xf numFmtId="1" fontId="2" fillId="3" borderId="3" xfId="0" quotePrefix="1" applyNumberFormat="1" applyFont="1" applyFill="1" applyBorder="1" applyAlignment="1">
      <alignment horizontal="left"/>
    </xf>
    <xf numFmtId="0" fontId="2" fillId="3" borderId="3" xfId="0" applyFont="1" applyFill="1" applyBorder="1"/>
    <xf numFmtId="43" fontId="2" fillId="3" borderId="3" xfId="1" applyFont="1" applyFill="1" applyBorder="1"/>
    <xf numFmtId="1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43" fontId="2" fillId="4" borderId="2" xfId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Fill="1" applyBorder="1"/>
    <xf numFmtId="43" fontId="0" fillId="0" borderId="1" xfId="1" applyFont="1" applyFill="1" applyBorder="1"/>
    <xf numFmtId="0" fontId="7" fillId="6" borderId="2" xfId="3" applyFont="1" applyFill="1" applyBorder="1" applyAlignment="1">
      <alignment horizontal="left"/>
    </xf>
    <xf numFmtId="43" fontId="7" fillId="6" borderId="2" xfId="1" applyFont="1" applyFill="1" applyBorder="1" applyAlignment="1">
      <alignment horizontal="right"/>
    </xf>
    <xf numFmtId="164" fontId="7" fillId="6" borderId="2" xfId="1" applyNumberFormat="1" applyFont="1" applyFill="1" applyBorder="1" applyAlignment="1">
      <alignment horizontal="right"/>
    </xf>
    <xf numFmtId="41" fontId="7" fillId="6" borderId="2" xfId="4" applyFont="1" applyFill="1" applyBorder="1" applyAlignment="1">
      <alignment horizontal="right"/>
    </xf>
    <xf numFmtId="164" fontId="7" fillId="6" borderId="2" xfId="4" applyNumberFormat="1" applyFont="1" applyFill="1" applyBorder="1" applyAlignment="1">
      <alignment horizontal="right"/>
    </xf>
    <xf numFmtId="0" fontId="7" fillId="7" borderId="2" xfId="3" applyFont="1" applyFill="1" applyBorder="1" applyAlignment="1">
      <alignment horizontal="left"/>
    </xf>
    <xf numFmtId="41" fontId="7" fillId="7" borderId="2" xfId="4" applyFont="1" applyFill="1" applyBorder="1" applyAlignment="1">
      <alignment horizontal="right"/>
    </xf>
    <xf numFmtId="43" fontId="7" fillId="7" borderId="2" xfId="1" applyFont="1" applyFill="1" applyBorder="1" applyAlignment="1">
      <alignment horizontal="right"/>
    </xf>
    <xf numFmtId="164" fontId="7" fillId="7" borderId="2" xfId="4" applyNumberFormat="1" applyFont="1" applyFill="1" applyBorder="1" applyAlignment="1">
      <alignment horizontal="right"/>
    </xf>
    <xf numFmtId="0" fontId="8" fillId="0" borderId="1" xfId="3" applyFont="1" applyFill="1" applyBorder="1" applyAlignment="1">
      <alignment horizontal="left" vertical="center" wrapText="1"/>
    </xf>
    <xf numFmtId="41" fontId="8" fillId="0" borderId="2" xfId="4" applyFont="1" applyFill="1" applyBorder="1" applyAlignment="1">
      <alignment horizontal="right"/>
    </xf>
    <xf numFmtId="0" fontId="8" fillId="8" borderId="1" xfId="3" applyFont="1" applyFill="1" applyBorder="1" applyAlignment="1">
      <alignment horizontal="left" vertical="center" wrapText="1"/>
    </xf>
    <xf numFmtId="41" fontId="8" fillId="8" borderId="2" xfId="4" applyFont="1" applyFill="1" applyBorder="1" applyAlignment="1">
      <alignment horizontal="right"/>
    </xf>
    <xf numFmtId="0" fontId="8" fillId="0" borderId="1" xfId="5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43" fontId="7" fillId="7" borderId="2" xfId="1" applyFont="1" applyFill="1" applyBorder="1" applyAlignment="1">
      <alignment horizontal="left"/>
    </xf>
    <xf numFmtId="1" fontId="0" fillId="9" borderId="1" xfId="0" applyNumberFormat="1" applyFill="1" applyBorder="1" applyAlignment="1">
      <alignment horizontal="left"/>
    </xf>
    <xf numFmtId="1" fontId="0" fillId="10" borderId="1" xfId="0" applyNumberFormat="1" applyFill="1" applyBorder="1" applyAlignment="1">
      <alignment horizontal="left"/>
    </xf>
    <xf numFmtId="1" fontId="0" fillId="11" borderId="1" xfId="0" applyNumberFormat="1" applyFill="1" applyBorder="1" applyAlignment="1">
      <alignment horizontal="left"/>
    </xf>
    <xf numFmtId="1" fontId="0" fillId="12" borderId="1" xfId="0" applyNumberFormat="1" applyFill="1" applyBorder="1" applyAlignment="1">
      <alignment horizontal="left"/>
    </xf>
    <xf numFmtId="0" fontId="3" fillId="0" borderId="0" xfId="0" applyFont="1"/>
    <xf numFmtId="0" fontId="9" fillId="13" borderId="4" xfId="0" applyFont="1" applyFill="1" applyBorder="1" applyAlignment="1">
      <alignment horizontal="center" vertical="center" wrapText="1"/>
    </xf>
    <xf numFmtId="0" fontId="9" fillId="13" borderId="4" xfId="0" applyFont="1" applyFill="1" applyBorder="1" applyAlignment="1">
      <alignment horizontal="center" vertical="center"/>
    </xf>
    <xf numFmtId="43" fontId="9" fillId="13" borderId="4" xfId="1" applyFont="1" applyFill="1" applyBorder="1" applyAlignment="1">
      <alignment horizontal="center" vertical="center" wrapText="1"/>
    </xf>
    <xf numFmtId="0" fontId="11" fillId="14" borderId="5" xfId="0" applyFont="1" applyFill="1" applyBorder="1" applyAlignment="1">
      <alignment horizontal="center"/>
    </xf>
    <xf numFmtId="1" fontId="11" fillId="14" borderId="5" xfId="0" applyNumberFormat="1" applyFont="1" applyFill="1" applyBorder="1" applyAlignment="1">
      <alignment horizontal="left"/>
    </xf>
    <xf numFmtId="0" fontId="11" fillId="14" borderId="5" xfId="0" applyFont="1" applyFill="1" applyBorder="1" applyAlignment="1">
      <alignment horizontal="left"/>
    </xf>
    <xf numFmtId="43" fontId="11" fillId="14" borderId="5" xfId="1" applyFont="1" applyFill="1" applyBorder="1" applyAlignment="1">
      <alignment horizontal="right"/>
    </xf>
    <xf numFmtId="43" fontId="11" fillId="14" borderId="6" xfId="1" applyFont="1" applyFill="1" applyBorder="1" applyAlignment="1">
      <alignment horizontal="right"/>
    </xf>
    <xf numFmtId="0" fontId="11" fillId="14" borderId="6" xfId="0" applyFont="1" applyFill="1" applyBorder="1" applyAlignment="1">
      <alignment horizontal="center"/>
    </xf>
    <xf numFmtId="1" fontId="11" fillId="14" borderId="6" xfId="0" applyNumberFormat="1" applyFont="1" applyFill="1" applyBorder="1" applyAlignment="1">
      <alignment horizontal="left"/>
    </xf>
    <xf numFmtId="0" fontId="11" fillId="14" borderId="6" xfId="0" applyFont="1" applyFill="1" applyBorder="1" applyAlignment="1">
      <alignment horizontal="left"/>
    </xf>
    <xf numFmtId="0" fontId="12" fillId="0" borderId="6" xfId="0" applyFont="1" applyBorder="1" applyAlignment="1">
      <alignment horizontal="center"/>
    </xf>
    <xf numFmtId="1" fontId="12" fillId="0" borderId="6" xfId="0" applyNumberFormat="1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43" fontId="12" fillId="0" borderId="6" xfId="1" applyFont="1" applyBorder="1" applyAlignment="1">
      <alignment horizontal="right"/>
    </xf>
    <xf numFmtId="4" fontId="10" fillId="0" borderId="0" xfId="0" applyNumberFormat="1" applyFont="1" applyAlignment="1"/>
    <xf numFmtId="165" fontId="12" fillId="0" borderId="6" xfId="0" applyNumberFormat="1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2" fillId="14" borderId="6" xfId="0" applyFont="1" applyFill="1" applyBorder="1" applyAlignment="1">
      <alignment horizontal="left"/>
    </xf>
    <xf numFmtId="1" fontId="12" fillId="9" borderId="6" xfId="0" applyNumberFormat="1" applyFont="1" applyFill="1" applyBorder="1" applyAlignment="1">
      <alignment horizontal="left"/>
    </xf>
    <xf numFmtId="1" fontId="12" fillId="11" borderId="6" xfId="0" applyNumberFormat="1" applyFont="1" applyFill="1" applyBorder="1" applyAlignment="1">
      <alignment horizontal="left"/>
    </xf>
    <xf numFmtId="1" fontId="12" fillId="15" borderId="6" xfId="0" applyNumberFormat="1" applyFont="1" applyFill="1" applyBorder="1" applyAlignment="1">
      <alignment horizontal="left"/>
    </xf>
    <xf numFmtId="43" fontId="0" fillId="0" borderId="0" xfId="7" applyFont="1"/>
    <xf numFmtId="0" fontId="0" fillId="0" borderId="1" xfId="0" applyFill="1" applyBorder="1" applyAlignment="1">
      <alignment horizontal="center"/>
    </xf>
    <xf numFmtId="0" fontId="0" fillId="0" borderId="0" xfId="0" applyBorder="1"/>
    <xf numFmtId="0" fontId="2" fillId="7" borderId="2" xfId="9" quotePrefix="1" applyFont="1" applyFill="1" applyBorder="1" applyAlignment="1">
      <alignment horizontal="left"/>
    </xf>
    <xf numFmtId="9" fontId="2" fillId="7" borderId="2" xfId="6" applyFont="1" applyFill="1" applyBorder="1" applyAlignment="1">
      <alignment horizontal="center"/>
    </xf>
    <xf numFmtId="43" fontId="0" fillId="0" borderId="0" xfId="0" applyNumberFormat="1" applyBorder="1"/>
    <xf numFmtId="0" fontId="2" fillId="6" borderId="2" xfId="9" quotePrefix="1" applyFont="1" applyFill="1" applyBorder="1" applyAlignment="1">
      <alignment horizontal="left"/>
    </xf>
    <xf numFmtId="0" fontId="2" fillId="6" borderId="2" xfId="9" quotePrefix="1" applyFont="1" applyFill="1" applyBorder="1"/>
    <xf numFmtId="43" fontId="2" fillId="6" borderId="2" xfId="10" applyFont="1" applyFill="1" applyBorder="1"/>
    <xf numFmtId="9" fontId="2" fillId="6" borderId="2" xfId="6" applyFont="1" applyFill="1" applyBorder="1" applyAlignment="1">
      <alignment horizontal="center"/>
    </xf>
    <xf numFmtId="43" fontId="0" fillId="0" borderId="0" xfId="0" applyNumberFormat="1"/>
    <xf numFmtId="0" fontId="2" fillId="0" borderId="0" xfId="0" applyFont="1" applyBorder="1"/>
    <xf numFmtId="0" fontId="2" fillId="8" borderId="2" xfId="9" quotePrefix="1" applyFont="1" applyFill="1" applyBorder="1"/>
    <xf numFmtId="9" fontId="2" fillId="8" borderId="2" xfId="6" applyFont="1" applyFill="1" applyBorder="1" applyAlignment="1">
      <alignment horizontal="center"/>
    </xf>
    <xf numFmtId="0" fontId="2" fillId="0" borderId="2" xfId="9" quotePrefix="1" applyFont="1" applyFill="1" applyBorder="1"/>
    <xf numFmtId="9" fontId="1" fillId="0" borderId="2" xfId="6" applyFont="1" applyFill="1" applyBorder="1" applyAlignment="1">
      <alignment horizontal="center"/>
    </xf>
    <xf numFmtId="0" fontId="0" fillId="0" borderId="0" xfId="0" applyFont="1" applyBorder="1"/>
    <xf numFmtId="0" fontId="1" fillId="0" borderId="2" xfId="9" quotePrefix="1" applyFont="1" applyFill="1" applyBorder="1"/>
    <xf numFmtId="43" fontId="0" fillId="0" borderId="0" xfId="0" applyNumberFormat="1" applyFont="1"/>
    <xf numFmtId="0" fontId="0" fillId="0" borderId="0" xfId="0" applyFont="1"/>
    <xf numFmtId="0" fontId="0" fillId="0" borderId="2" xfId="9" quotePrefix="1" applyFont="1" applyFill="1" applyBorder="1"/>
    <xf numFmtId="0" fontId="15" fillId="0" borderId="0" xfId="0" applyFont="1" applyBorder="1" applyAlignment="1">
      <alignment horizontal="center" vertical="top" wrapText="1"/>
    </xf>
    <xf numFmtId="0" fontId="1" fillId="0" borderId="2" xfId="9" quotePrefix="1" applyFill="1" applyBorder="1"/>
    <xf numFmtId="9" fontId="1" fillId="16" borderId="2" xfId="6" applyFont="1" applyFill="1" applyBorder="1" applyAlignment="1">
      <alignment horizontal="center" vertical="center"/>
    </xf>
    <xf numFmtId="43" fontId="1" fillId="16" borderId="2" xfId="7" applyFont="1" applyFill="1" applyBorder="1" applyAlignment="1">
      <alignment horizontal="center"/>
    </xf>
    <xf numFmtId="9" fontId="1" fillId="16" borderId="2" xfId="6" applyFont="1" applyFill="1" applyBorder="1" applyAlignment="1">
      <alignment horizontal="center"/>
    </xf>
    <xf numFmtId="43" fontId="1" fillId="16" borderId="2" xfId="7" applyFont="1" applyFill="1" applyBorder="1" applyAlignment="1">
      <alignment horizontal="center" vertical="center"/>
    </xf>
    <xf numFmtId="43" fontId="2" fillId="16" borderId="2" xfId="7" applyFont="1" applyFill="1" applyBorder="1" applyAlignment="1">
      <alignment horizontal="center"/>
    </xf>
    <xf numFmtId="9" fontId="2" fillId="16" borderId="2" xfId="6" applyFont="1" applyFill="1" applyBorder="1" applyAlignment="1">
      <alignment horizontal="center"/>
    </xf>
    <xf numFmtId="0" fontId="2" fillId="8" borderId="2" xfId="9" quotePrefix="1" applyFont="1" applyFill="1" applyBorder="1" applyAlignment="1">
      <alignment horizontal="left"/>
    </xf>
    <xf numFmtId="43" fontId="2" fillId="7" borderId="2" xfId="1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2" xfId="9" quotePrefix="1" applyFont="1" applyFill="1" applyBorder="1" applyAlignment="1">
      <alignment horizontal="left"/>
    </xf>
    <xf numFmtId="0" fontId="1" fillId="0" borderId="2" xfId="9" quotePrefix="1" applyFill="1" applyBorder="1" applyAlignment="1">
      <alignment wrapText="1"/>
    </xf>
    <xf numFmtId="1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 wrapText="1"/>
    </xf>
    <xf numFmtId="1" fontId="0" fillId="0" borderId="2" xfId="0" applyNumberFormat="1" applyFont="1" applyBorder="1" applyAlignment="1">
      <alignment horizontal="left"/>
    </xf>
    <xf numFmtId="0" fontId="0" fillId="0" borderId="0" xfId="0" applyFill="1" applyBorder="1"/>
    <xf numFmtId="9" fontId="1" fillId="8" borderId="2" xfId="6" applyFont="1" applyFill="1" applyBorder="1" applyAlignment="1">
      <alignment horizontal="center" vertical="center"/>
    </xf>
    <xf numFmtId="43" fontId="2" fillId="8" borderId="2" xfId="7" applyFont="1" applyFill="1" applyBorder="1"/>
    <xf numFmtId="0" fontId="0" fillId="0" borderId="2" xfId="0" applyBorder="1"/>
    <xf numFmtId="0" fontId="1" fillId="16" borderId="2" xfId="9" quotePrefix="1" applyFill="1" applyBorder="1"/>
    <xf numFmtId="0" fontId="1" fillId="16" borderId="2" xfId="9" quotePrefix="1" applyFont="1" applyFill="1" applyBorder="1"/>
    <xf numFmtId="0" fontId="0" fillId="16" borderId="0" xfId="0" applyFill="1" applyBorder="1"/>
    <xf numFmtId="0" fontId="11" fillId="8" borderId="2" xfId="9" quotePrefix="1" applyFont="1" applyFill="1" applyBorder="1"/>
    <xf numFmtId="9" fontId="11" fillId="8" borderId="2" xfId="6" applyFont="1" applyFill="1" applyBorder="1" applyAlignment="1">
      <alignment horizontal="center"/>
    </xf>
    <xf numFmtId="0" fontId="0" fillId="16" borderId="2" xfId="9" quotePrefix="1" applyFont="1" applyFill="1" applyBorder="1"/>
    <xf numFmtId="0" fontId="1" fillId="0" borderId="2" xfId="9" quotePrefix="1" applyFill="1" applyBorder="1" applyAlignment="1">
      <alignment horizontal="left"/>
    </xf>
    <xf numFmtId="9" fontId="2" fillId="0" borderId="2" xfId="6" applyFont="1" applyFill="1" applyBorder="1" applyAlignment="1">
      <alignment horizontal="center"/>
    </xf>
    <xf numFmtId="0" fontId="0" fillId="16" borderId="1" xfId="0" quotePrefix="1" applyFont="1" applyFill="1" applyBorder="1"/>
    <xf numFmtId="0" fontId="2" fillId="16" borderId="2" xfId="9" quotePrefix="1" applyFont="1" applyFill="1" applyBorder="1" applyAlignment="1">
      <alignment horizontal="left"/>
    </xf>
    <xf numFmtId="0" fontId="0" fillId="16" borderId="1" xfId="0" quotePrefix="1" applyFill="1" applyBorder="1"/>
    <xf numFmtId="0" fontId="2" fillId="0" borderId="2" xfId="9" quotePrefix="1" applyFont="1" applyFill="1" applyBorder="1" applyAlignment="1">
      <alignment horizontal="left"/>
    </xf>
    <xf numFmtId="0" fontId="0" fillId="16" borderId="0" xfId="0" applyFill="1"/>
    <xf numFmtId="0" fontId="0" fillId="0" borderId="0" xfId="0" applyFill="1"/>
    <xf numFmtId="43" fontId="2" fillId="8" borderId="2" xfId="1" applyFont="1" applyFill="1" applyBorder="1"/>
    <xf numFmtId="43" fontId="2" fillId="0" borderId="2" xfId="1" applyFont="1" applyFill="1" applyBorder="1"/>
    <xf numFmtId="43" fontId="1" fillId="0" borderId="2" xfId="1" applyFont="1" applyFill="1" applyBorder="1"/>
    <xf numFmtId="43" fontId="1" fillId="16" borderId="2" xfId="1" applyFont="1" applyFill="1" applyBorder="1"/>
    <xf numFmtId="43" fontId="1" fillId="0" borderId="10" xfId="1" applyFont="1" applyFill="1" applyBorder="1"/>
    <xf numFmtId="43" fontId="1" fillId="16" borderId="2" xfId="1" applyFont="1" applyFill="1" applyBorder="1" applyAlignment="1">
      <alignment vertical="center"/>
    </xf>
    <xf numFmtId="43" fontId="2" fillId="16" borderId="2" xfId="1" applyFont="1" applyFill="1" applyBorder="1"/>
    <xf numFmtId="43" fontId="0" fillId="0" borderId="2" xfId="1" applyFont="1" applyBorder="1" applyAlignment="1">
      <alignment horizontal="left"/>
    </xf>
    <xf numFmtId="43" fontId="1" fillId="8" borderId="2" xfId="1" applyFont="1" applyFill="1" applyBorder="1"/>
    <xf numFmtId="43" fontId="0" fillId="0" borderId="2" xfId="1" applyFont="1" applyBorder="1"/>
    <xf numFmtId="43" fontId="0" fillId="16" borderId="2" xfId="1" applyFont="1" applyFill="1" applyBorder="1"/>
    <xf numFmtId="43" fontId="0" fillId="0" borderId="11" xfId="1" applyFont="1" applyFill="1" applyBorder="1"/>
    <xf numFmtId="43" fontId="0" fillId="0" borderId="2" xfId="1" applyFont="1" applyFill="1" applyBorder="1"/>
    <xf numFmtId="43" fontId="11" fillId="8" borderId="2" xfId="1" applyFont="1" applyFill="1" applyBorder="1"/>
    <xf numFmtId="43" fontId="2" fillId="8" borderId="2" xfId="1" applyFont="1" applyFill="1" applyBorder="1" applyAlignment="1">
      <alignment horizontal="left"/>
    </xf>
    <xf numFmtId="43" fontId="2" fillId="16" borderId="2" xfId="1" applyFont="1" applyFill="1" applyBorder="1" applyAlignment="1">
      <alignment horizontal="left"/>
    </xf>
    <xf numFmtId="43" fontId="2" fillId="0" borderId="2" xfId="1" applyFont="1" applyFill="1" applyBorder="1" applyAlignment="1">
      <alignment horizontal="left"/>
    </xf>
    <xf numFmtId="0" fontId="2" fillId="4" borderId="8" xfId="2" applyFont="1" applyFill="1" applyBorder="1" applyAlignment="1">
      <alignment horizontal="left" vertical="center" wrapText="1"/>
    </xf>
    <xf numFmtId="0" fontId="2" fillId="4" borderId="8" xfId="2" applyFont="1" applyFill="1" applyBorder="1" applyAlignment="1">
      <alignment horizontal="center" vertical="center" wrapText="1"/>
    </xf>
    <xf numFmtId="0" fontId="2" fillId="4" borderId="9" xfId="2" applyFont="1" applyFill="1" applyBorder="1" applyAlignment="1">
      <alignment horizontal="center" vertical="center" wrapText="1"/>
    </xf>
    <xf numFmtId="9" fontId="2" fillId="4" borderId="2" xfId="8" applyFont="1" applyFill="1" applyBorder="1" applyAlignment="1">
      <alignment horizontal="center" vertical="center" wrapText="1"/>
    </xf>
    <xf numFmtId="0" fontId="2" fillId="3" borderId="2" xfId="9" quotePrefix="1" applyFont="1" applyFill="1" applyBorder="1" applyAlignment="1">
      <alignment horizontal="left"/>
    </xf>
    <xf numFmtId="0" fontId="2" fillId="3" borderId="2" xfId="9" quotePrefix="1" applyFont="1" applyFill="1" applyBorder="1"/>
    <xf numFmtId="43" fontId="2" fillId="3" borderId="2" xfId="1" applyFont="1" applyFill="1" applyBorder="1"/>
    <xf numFmtId="9" fontId="2" fillId="3" borderId="2" xfId="6" applyFont="1" applyFill="1" applyBorder="1" applyAlignment="1">
      <alignment horizontal="center"/>
    </xf>
    <xf numFmtId="43" fontId="2" fillId="3" borderId="2" xfId="1" applyFont="1" applyFill="1" applyBorder="1" applyAlignment="1">
      <alignment horizontal="left"/>
    </xf>
    <xf numFmtId="9" fontId="2" fillId="3" borderId="2" xfId="6" applyFont="1" applyFill="1" applyBorder="1" applyAlignment="1">
      <alignment horizontal="left"/>
    </xf>
    <xf numFmtId="43" fontId="2" fillId="3" borderId="2" xfId="10" applyFont="1" applyFill="1" applyBorder="1"/>
    <xf numFmtId="43" fontId="2" fillId="3" borderId="2" xfId="7" applyFont="1" applyFill="1" applyBorder="1"/>
    <xf numFmtId="9" fontId="1" fillId="3" borderId="2" xfId="6" applyFont="1" applyFill="1" applyBorder="1" applyAlignment="1">
      <alignment horizontal="center" vertical="center"/>
    </xf>
    <xf numFmtId="0" fontId="0" fillId="0" borderId="0" xfId="0" applyNumberFormat="1"/>
    <xf numFmtId="0" fontId="1" fillId="3" borderId="2" xfId="9" quotePrefix="1" applyFill="1" applyBorder="1"/>
    <xf numFmtId="43" fontId="1" fillId="3" borderId="2" xfId="1" applyFont="1" applyFill="1" applyBorder="1"/>
    <xf numFmtId="9" fontId="1" fillId="3" borderId="2" xfId="6" applyFont="1" applyFill="1" applyBorder="1" applyAlignment="1">
      <alignment horizontal="center"/>
    </xf>
    <xf numFmtId="9" fontId="2" fillId="3" borderId="2" xfId="6" applyFont="1" applyFill="1" applyBorder="1" applyAlignment="1">
      <alignment horizontal="center" vertical="center"/>
    </xf>
    <xf numFmtId="43" fontId="1" fillId="3" borderId="2" xfId="1" applyFont="1" applyFill="1" applyBorder="1" applyAlignment="1">
      <alignment vertical="center"/>
    </xf>
    <xf numFmtId="0" fontId="2" fillId="3" borderId="1" xfId="0" quotePrefix="1" applyFont="1" applyFill="1" applyBorder="1"/>
    <xf numFmtId="43" fontId="2" fillId="3" borderId="2" xfId="1" applyFont="1" applyFill="1" applyBorder="1" applyAlignment="1">
      <alignment vertical="center"/>
    </xf>
    <xf numFmtId="43" fontId="1" fillId="3" borderId="2" xfId="1" applyFont="1" applyFill="1" applyBorder="1" applyAlignment="1">
      <alignment horizontal="left"/>
    </xf>
    <xf numFmtId="0" fontId="12" fillId="14" borderId="5" xfId="0" applyFont="1" applyFill="1" applyBorder="1" applyAlignment="1">
      <alignment horizontal="left"/>
    </xf>
    <xf numFmtId="1" fontId="12" fillId="0" borderId="5" xfId="0" applyNumberFormat="1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43" fontId="12" fillId="0" borderId="5" xfId="1" applyFont="1" applyBorder="1" applyAlignment="1">
      <alignment horizontal="right"/>
    </xf>
    <xf numFmtId="0" fontId="0" fillId="16" borderId="0" xfId="0" quotePrefix="1" applyFont="1" applyFill="1" applyBorder="1"/>
    <xf numFmtId="0" fontId="2" fillId="16" borderId="0" xfId="9" quotePrefix="1" applyFont="1" applyFill="1" applyBorder="1" applyAlignment="1">
      <alignment horizontal="left"/>
    </xf>
    <xf numFmtId="0" fontId="0" fillId="16" borderId="0" xfId="0" quotePrefix="1" applyFill="1" applyBorder="1"/>
    <xf numFmtId="0" fontId="2" fillId="5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0" xfId="0"/>
    <xf numFmtId="43" fontId="0" fillId="0" borderId="1" xfId="1" applyFont="1" applyFill="1" applyBorder="1"/>
    <xf numFmtId="1" fontId="0" fillId="0" borderId="2" xfId="0" applyNumberFormat="1" applyFill="1" applyBorder="1" applyAlignment="1">
      <alignment horizontal="left"/>
    </xf>
    <xf numFmtId="0" fontId="0" fillId="0" borderId="2" xfId="0" applyFill="1" applyBorder="1"/>
    <xf numFmtId="0" fontId="8" fillId="0" borderId="0" xfId="5" applyFont="1" applyFill="1" applyBorder="1" applyAlignment="1">
      <alignment horizontal="left" vertical="center" wrapText="1"/>
    </xf>
    <xf numFmtId="0" fontId="1" fillId="16" borderId="2" xfId="9" quotePrefix="1" applyFont="1" applyFill="1" applyBorder="1" applyAlignment="1">
      <alignment horizontal="left"/>
    </xf>
    <xf numFmtId="0" fontId="2" fillId="3" borderId="12" xfId="9" quotePrefix="1" applyFont="1" applyFill="1" applyBorder="1" applyAlignment="1">
      <alignment horizontal="left"/>
    </xf>
    <xf numFmtId="43" fontId="1" fillId="3" borderId="12" xfId="1" applyFont="1" applyFill="1" applyBorder="1"/>
    <xf numFmtId="9" fontId="1" fillId="3" borderId="12" xfId="6" applyFont="1" applyFill="1" applyBorder="1" applyAlignment="1">
      <alignment horizontal="center" vertical="center"/>
    </xf>
    <xf numFmtId="9" fontId="2" fillId="6" borderId="10" xfId="6" applyFont="1" applyFill="1" applyBorder="1" applyAlignment="1">
      <alignment horizontal="center"/>
    </xf>
    <xf numFmtId="0" fontId="1" fillId="16" borderId="2" xfId="2" applyFont="1" applyFill="1" applyBorder="1" applyAlignment="1">
      <alignment horizontal="left"/>
    </xf>
    <xf numFmtId="41" fontId="1" fillId="16" borderId="2" xfId="4" applyFont="1" applyFill="1" applyBorder="1" applyAlignment="1">
      <alignment horizontal="left"/>
    </xf>
    <xf numFmtId="0" fontId="1" fillId="16" borderId="2" xfId="2" applyFont="1" applyFill="1" applyBorder="1" applyAlignment="1">
      <alignment horizontal="left" wrapText="1"/>
    </xf>
    <xf numFmtId="0" fontId="0" fillId="16" borderId="2" xfId="2" applyFont="1" applyFill="1" applyBorder="1" applyAlignment="1">
      <alignment horizontal="left"/>
    </xf>
    <xf numFmtId="4" fontId="0" fillId="0" borderId="2" xfId="0" applyNumberFormat="1" applyFill="1" applyBorder="1"/>
    <xf numFmtId="0" fontId="19" fillId="18" borderId="15" xfId="0" applyFont="1" applyFill="1" applyBorder="1" applyAlignment="1">
      <alignment horizontal="center" vertical="center"/>
    </xf>
    <xf numFmtId="167" fontId="19" fillId="18" borderId="15" xfId="20" applyNumberFormat="1" applyFont="1" applyFill="1" applyBorder="1" applyAlignment="1">
      <alignment horizontal="center" vertical="center"/>
    </xf>
    <xf numFmtId="0" fontId="19" fillId="18" borderId="15" xfId="0" applyFont="1" applyFill="1" applyBorder="1" applyAlignment="1">
      <alignment horizontal="center" vertical="center" wrapText="1"/>
    </xf>
    <xf numFmtId="0" fontId="19" fillId="19" borderId="15" xfId="0" applyFont="1" applyFill="1" applyBorder="1" applyAlignment="1">
      <alignment vertical="center"/>
    </xf>
    <xf numFmtId="168" fontId="19" fillId="19" borderId="15" xfId="20" applyNumberFormat="1" applyFont="1" applyFill="1" applyBorder="1" applyAlignment="1">
      <alignment vertical="center"/>
    </xf>
    <xf numFmtId="10" fontId="19" fillId="19" borderId="15" xfId="6" applyNumberFormat="1" applyFont="1" applyFill="1" applyBorder="1" applyAlignment="1">
      <alignment horizontal="center" vertical="center"/>
    </xf>
    <xf numFmtId="0" fontId="19" fillId="20" borderId="15" xfId="0" applyFont="1" applyFill="1" applyBorder="1" applyAlignment="1">
      <alignment vertical="center"/>
    </xf>
    <xf numFmtId="168" fontId="19" fillId="20" borderId="15" xfId="20" applyNumberFormat="1" applyFont="1" applyFill="1" applyBorder="1" applyAlignment="1">
      <alignment vertical="center"/>
    </xf>
    <xf numFmtId="10" fontId="19" fillId="20" borderId="15" xfId="20" applyNumberFormat="1" applyFont="1" applyFill="1" applyBorder="1" applyAlignment="1">
      <alignment horizontal="center" vertical="center"/>
    </xf>
    <xf numFmtId="0" fontId="20" fillId="8" borderId="15" xfId="0" applyFont="1" applyFill="1" applyBorder="1" applyAlignment="1">
      <alignment vertical="center"/>
    </xf>
    <xf numFmtId="168" fontId="20" fillId="8" borderId="15" xfId="20" applyNumberFormat="1" applyFont="1" applyFill="1" applyBorder="1" applyAlignment="1">
      <alignment vertical="center"/>
    </xf>
    <xf numFmtId="10" fontId="20" fillId="8" borderId="15" xfId="2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vertical="center"/>
    </xf>
    <xf numFmtId="168" fontId="20" fillId="0" borderId="15" xfId="20" applyNumberFormat="1" applyFont="1" applyBorder="1" applyAlignment="1">
      <alignment vertical="center"/>
    </xf>
    <xf numFmtId="10" fontId="20" fillId="0" borderId="15" xfId="20" applyNumberFormat="1" applyFont="1" applyBorder="1" applyAlignment="1">
      <alignment horizontal="center" vertical="center"/>
    </xf>
    <xf numFmtId="0" fontId="19" fillId="19" borderId="0" xfId="0" applyFont="1" applyFill="1" applyAlignment="1">
      <alignment horizontal="center" vertical="center"/>
    </xf>
    <xf numFmtId="0" fontId="19" fillId="21" borderId="15" xfId="0" applyFont="1" applyFill="1" applyBorder="1" applyAlignment="1">
      <alignment vertical="center"/>
    </xf>
    <xf numFmtId="167" fontId="19" fillId="21" borderId="15" xfId="20" applyNumberFormat="1" applyFont="1" applyFill="1" applyBorder="1" applyAlignment="1">
      <alignment vertical="center"/>
    </xf>
    <xf numFmtId="44" fontId="19" fillId="21" borderId="15" xfId="20" applyFont="1" applyFill="1" applyBorder="1" applyAlignment="1">
      <alignment vertical="center"/>
    </xf>
    <xf numFmtId="167" fontId="19" fillId="21" borderId="15" xfId="0" applyNumberFormat="1" applyFont="1" applyFill="1" applyBorder="1" applyAlignment="1">
      <alignment vertical="center"/>
    </xf>
    <xf numFmtId="167" fontId="19" fillId="20" borderId="15" xfId="20" applyNumberFormat="1" applyFont="1" applyFill="1" applyBorder="1" applyAlignment="1">
      <alignment vertical="center"/>
    </xf>
    <xf numFmtId="167" fontId="19" fillId="20" borderId="15" xfId="0" applyNumberFormat="1" applyFont="1" applyFill="1" applyBorder="1" applyAlignment="1">
      <alignment vertical="center"/>
    </xf>
    <xf numFmtId="167" fontId="20" fillId="8" borderId="15" xfId="20" applyNumberFormat="1" applyFont="1" applyFill="1" applyBorder="1" applyAlignment="1">
      <alignment vertical="center"/>
    </xf>
    <xf numFmtId="167" fontId="20" fillId="0" borderId="15" xfId="20" applyNumberFormat="1" applyFont="1" applyFill="1" applyBorder="1" applyAlignment="1">
      <alignment vertical="center"/>
    </xf>
    <xf numFmtId="167" fontId="20" fillId="0" borderId="15" xfId="0" applyNumberFormat="1" applyFont="1" applyFill="1" applyBorder="1" applyAlignment="1">
      <alignment vertical="center"/>
    </xf>
    <xf numFmtId="167" fontId="20" fillId="8" borderId="15" xfId="0" applyNumberFormat="1" applyFont="1" applyFill="1" applyBorder="1" applyAlignment="1">
      <alignment vertical="center"/>
    </xf>
    <xf numFmtId="167" fontId="20" fillId="7" borderId="15" xfId="0" applyNumberFormat="1" applyFont="1" applyFill="1" applyBorder="1" applyAlignment="1">
      <alignment vertical="center"/>
    </xf>
    <xf numFmtId="0" fontId="17" fillId="8" borderId="15" xfId="0" applyFont="1" applyFill="1" applyBorder="1" applyAlignment="1">
      <alignment vertical="center"/>
    </xf>
    <xf numFmtId="167" fontId="17" fillId="8" borderId="15" xfId="2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167" fontId="17" fillId="0" borderId="15" xfId="20" applyNumberFormat="1" applyFont="1" applyFill="1" applyBorder="1" applyAlignment="1">
      <alignment vertical="center"/>
    </xf>
    <xf numFmtId="0" fontId="21" fillId="0" borderId="0" xfId="0" applyFont="1" applyFill="1"/>
    <xf numFmtId="0" fontId="18" fillId="18" borderId="16" xfId="0" applyFont="1" applyFill="1" applyBorder="1" applyAlignment="1">
      <alignment horizontal="center" vertical="center"/>
    </xf>
    <xf numFmtId="167" fontId="18" fillId="18" borderId="16" xfId="20" applyNumberFormat="1" applyFont="1" applyFill="1" applyBorder="1" applyAlignment="1">
      <alignment horizontal="center" vertical="center"/>
    </xf>
    <xf numFmtId="0" fontId="18" fillId="18" borderId="16" xfId="0" applyFont="1" applyFill="1" applyBorder="1" applyAlignment="1">
      <alignment horizontal="center" vertical="center" wrapText="1"/>
    </xf>
    <xf numFmtId="0" fontId="18" fillId="19" borderId="16" xfId="0" applyFont="1" applyFill="1" applyBorder="1" applyAlignment="1">
      <alignment vertical="center"/>
    </xf>
    <xf numFmtId="168" fontId="18" fillId="19" borderId="16" xfId="20" applyNumberFormat="1" applyFont="1" applyFill="1" applyBorder="1" applyAlignment="1">
      <alignment vertical="center"/>
    </xf>
    <xf numFmtId="9" fontId="18" fillId="19" borderId="16" xfId="6" applyFont="1" applyFill="1" applyBorder="1" applyAlignment="1">
      <alignment horizontal="center" vertical="center"/>
    </xf>
    <xf numFmtId="10" fontId="18" fillId="19" borderId="16" xfId="6" applyNumberFormat="1" applyFont="1" applyFill="1" applyBorder="1" applyAlignment="1">
      <alignment horizontal="center" vertical="center"/>
    </xf>
    <xf numFmtId="0" fontId="18" fillId="20" borderId="16" xfId="0" applyFont="1" applyFill="1" applyBorder="1" applyAlignment="1">
      <alignment vertical="center"/>
    </xf>
    <xf numFmtId="168" fontId="18" fillId="20" borderId="16" xfId="20" applyNumberFormat="1" applyFont="1" applyFill="1" applyBorder="1" applyAlignment="1">
      <alignment vertical="center"/>
    </xf>
    <xf numFmtId="9" fontId="18" fillId="20" borderId="16" xfId="6" applyFont="1" applyFill="1" applyBorder="1" applyAlignment="1">
      <alignment horizontal="center" vertical="center"/>
    </xf>
    <xf numFmtId="10" fontId="18" fillId="20" borderId="16" xfId="6" applyNumberFormat="1" applyFont="1" applyFill="1" applyBorder="1" applyAlignment="1">
      <alignment horizontal="center" vertical="center"/>
    </xf>
    <xf numFmtId="0" fontId="22" fillId="8" borderId="16" xfId="0" applyFont="1" applyFill="1" applyBorder="1" applyAlignment="1">
      <alignment vertical="center"/>
    </xf>
    <xf numFmtId="168" fontId="22" fillId="8" borderId="16" xfId="20" applyNumberFormat="1" applyFont="1" applyFill="1" applyBorder="1" applyAlignment="1">
      <alignment vertical="center"/>
    </xf>
    <xf numFmtId="9" fontId="22" fillId="8" borderId="16" xfId="6" applyFont="1" applyFill="1" applyBorder="1" applyAlignment="1">
      <alignment horizontal="center" vertical="center"/>
    </xf>
    <xf numFmtId="10" fontId="22" fillId="8" borderId="16" xfId="6" applyNumberFormat="1" applyFont="1" applyFill="1" applyBorder="1" applyAlignment="1">
      <alignment horizontal="center" vertical="center"/>
    </xf>
    <xf numFmtId="0" fontId="22" fillId="8" borderId="16" xfId="0" applyFont="1" applyFill="1" applyBorder="1" applyAlignment="1">
      <alignment vertical="center" wrapText="1"/>
    </xf>
    <xf numFmtId="0" fontId="21" fillId="0" borderId="0" xfId="0" applyFont="1"/>
    <xf numFmtId="43" fontId="0" fillId="0" borderId="17" xfId="1" applyFont="1" applyFill="1" applyBorder="1"/>
    <xf numFmtId="1" fontId="2" fillId="3" borderId="2" xfId="0" quotePrefix="1" applyNumberFormat="1" applyFont="1" applyFill="1" applyBorder="1" applyAlignment="1">
      <alignment horizontal="left"/>
    </xf>
    <xf numFmtId="0" fontId="2" fillId="3" borderId="2" xfId="0" applyFont="1" applyFill="1" applyBorder="1"/>
    <xf numFmtId="0" fontId="0" fillId="0" borderId="0" xfId="0"/>
    <xf numFmtId="0" fontId="0" fillId="16" borderId="17" xfId="0" quotePrefix="1" applyFont="1" applyFill="1" applyBorder="1"/>
    <xf numFmtId="0" fontId="2" fillId="3" borderId="17" xfId="0" quotePrefix="1" applyFont="1" applyFill="1" applyBorder="1"/>
    <xf numFmtId="0" fontId="0" fillId="16" borderId="17" xfId="0" quotePrefix="1" applyFill="1" applyBorder="1"/>
    <xf numFmtId="0" fontId="2" fillId="3" borderId="18" xfId="9" quotePrefix="1" applyFont="1" applyFill="1" applyBorder="1" applyAlignment="1">
      <alignment horizontal="left"/>
    </xf>
    <xf numFmtId="43" fontId="1" fillId="3" borderId="18" xfId="1" applyFont="1" applyFill="1" applyBorder="1"/>
    <xf numFmtId="9" fontId="1" fillId="3" borderId="18" xfId="6" applyFont="1" applyFill="1" applyBorder="1" applyAlignment="1">
      <alignment horizontal="center" vertical="center"/>
    </xf>
    <xf numFmtId="0" fontId="0" fillId="5" borderId="2" xfId="9" quotePrefix="1" applyFont="1" applyFill="1" applyBorder="1"/>
    <xf numFmtId="0" fontId="1" fillId="5" borderId="2" xfId="9" quotePrefix="1" applyFill="1" applyBorder="1"/>
    <xf numFmtId="43" fontId="1" fillId="5" borderId="2" xfId="1" applyFont="1" applyFill="1" applyBorder="1"/>
    <xf numFmtId="9" fontId="1" fillId="5" borderId="2" xfId="6" applyFont="1" applyFill="1" applyBorder="1" applyAlignment="1">
      <alignment horizontal="center" vertical="center"/>
    </xf>
    <xf numFmtId="0" fontId="21" fillId="0" borderId="0" xfId="0" applyFont="1" applyFill="1" applyBorder="1"/>
    <xf numFmtId="0" fontId="0" fillId="22" borderId="2" xfId="0" applyFill="1" applyBorder="1"/>
    <xf numFmtId="0" fontId="0" fillId="23" borderId="2" xfId="0" applyFill="1" applyBorder="1"/>
    <xf numFmtId="0" fontId="0" fillId="24" borderId="2" xfId="0" applyFill="1" applyBorder="1"/>
    <xf numFmtId="0" fontId="0" fillId="25" borderId="2" xfId="0" applyFill="1" applyBorder="1"/>
    <xf numFmtId="0" fontId="0" fillId="26" borderId="2" xfId="0" applyFill="1" applyBorder="1"/>
    <xf numFmtId="0" fontId="0" fillId="11" borderId="2" xfId="0" applyFill="1" applyBorder="1"/>
    <xf numFmtId="1" fontId="3" fillId="0" borderId="0" xfId="0" applyNumberFormat="1" applyFont="1" applyAlignment="1">
      <alignment horizontal="left"/>
    </xf>
    <xf numFmtId="43" fontId="3" fillId="0" borderId="0" xfId="1" applyFont="1"/>
    <xf numFmtId="0" fontId="3" fillId="0" borderId="0" xfId="0" applyFont="1" applyFill="1"/>
    <xf numFmtId="0" fontId="0" fillId="0" borderId="0" xfId="0"/>
    <xf numFmtId="0" fontId="0" fillId="0" borderId="0" xfId="0"/>
    <xf numFmtId="0" fontId="0" fillId="0" borderId="17" xfId="0" applyFill="1" applyBorder="1"/>
    <xf numFmtId="43" fontId="21" fillId="0" borderId="1" xfId="1" applyFont="1" applyFill="1" applyBorder="1"/>
    <xf numFmtId="43" fontId="3" fillId="0" borderId="0" xfId="1" applyFont="1" applyFill="1"/>
    <xf numFmtId="43" fontId="2" fillId="0" borderId="19" xfId="1" applyFont="1" applyFill="1" applyBorder="1"/>
    <xf numFmtId="1" fontId="14" fillId="0" borderId="17" xfId="0" quotePrefix="1" applyNumberFormat="1" applyFont="1" applyFill="1" applyBorder="1" applyAlignment="1">
      <alignment horizontal="left"/>
    </xf>
    <xf numFmtId="0" fontId="14" fillId="0" borderId="17" xfId="0" applyFont="1" applyFill="1" applyBorder="1"/>
    <xf numFmtId="0" fontId="14" fillId="0" borderId="17" xfId="0" applyFont="1" applyFill="1" applyBorder="1" applyAlignment="1">
      <alignment wrapText="1"/>
    </xf>
    <xf numFmtId="1" fontId="0" fillId="0" borderId="17" xfId="0" quotePrefix="1" applyNumberFormat="1" applyFill="1" applyBorder="1" applyAlignment="1">
      <alignment horizontal="left"/>
    </xf>
    <xf numFmtId="0" fontId="2" fillId="5" borderId="17" xfId="0" applyFont="1" applyFill="1" applyBorder="1"/>
    <xf numFmtId="43" fontId="2" fillId="5" borderId="17" xfId="1" applyFont="1" applyFill="1" applyBorder="1"/>
    <xf numFmtId="1" fontId="2" fillId="16" borderId="17" xfId="0" quotePrefix="1" applyNumberFormat="1" applyFont="1" applyFill="1" applyBorder="1" applyAlignment="1">
      <alignment horizontal="left"/>
    </xf>
    <xf numFmtId="0" fontId="2" fillId="16" borderId="17" xfId="0" applyFont="1" applyFill="1" applyBorder="1"/>
    <xf numFmtId="43" fontId="2" fillId="16" borderId="17" xfId="1" applyFont="1" applyFill="1" applyBorder="1"/>
    <xf numFmtId="0" fontId="18" fillId="18" borderId="20" xfId="0" applyFont="1" applyFill="1" applyBorder="1" applyAlignment="1">
      <alignment horizontal="center" vertical="center"/>
    </xf>
    <xf numFmtId="0" fontId="18" fillId="19" borderId="20" xfId="0" applyFont="1" applyFill="1" applyBorder="1" applyAlignment="1">
      <alignment vertical="center"/>
    </xf>
    <xf numFmtId="0" fontId="18" fillId="20" borderId="20" xfId="0" applyFont="1" applyFill="1" applyBorder="1" applyAlignment="1">
      <alignment vertical="center"/>
    </xf>
    <xf numFmtId="0" fontId="22" fillId="8" borderId="20" xfId="0" applyFont="1" applyFill="1" applyBorder="1" applyAlignment="1">
      <alignment vertical="center"/>
    </xf>
    <xf numFmtId="0" fontId="22" fillId="8" borderId="20" xfId="0" applyFont="1" applyFill="1" applyBorder="1" applyAlignment="1">
      <alignment vertical="center" wrapText="1"/>
    </xf>
    <xf numFmtId="43" fontId="2" fillId="3" borderId="17" xfId="1" applyFont="1" applyFill="1" applyBorder="1"/>
    <xf numFmtId="43" fontId="14" fillId="0" borderId="17" xfId="1" applyFont="1" applyFill="1" applyBorder="1"/>
    <xf numFmtId="43" fontId="0" fillId="0" borderId="17" xfId="1" applyFont="1" applyFill="1" applyBorder="1" applyAlignment="1">
      <alignment wrapText="1"/>
    </xf>
    <xf numFmtId="43" fontId="0" fillId="0" borderId="17" xfId="1" applyFont="1" applyFill="1" applyBorder="1" applyAlignment="1">
      <alignment horizontal="center"/>
    </xf>
    <xf numFmtId="43" fontId="0" fillId="26" borderId="2" xfId="1" applyFont="1" applyFill="1" applyBorder="1"/>
    <xf numFmtId="43" fontId="0" fillId="22" borderId="2" xfId="1" applyFont="1" applyFill="1" applyBorder="1"/>
    <xf numFmtId="43" fontId="0" fillId="23" borderId="2" xfId="1" applyFont="1" applyFill="1" applyBorder="1"/>
    <xf numFmtId="43" fontId="0" fillId="24" borderId="2" xfId="1" applyFont="1" applyFill="1" applyBorder="1"/>
    <xf numFmtId="43" fontId="0" fillId="25" borderId="2" xfId="1" applyFont="1" applyFill="1" applyBorder="1"/>
    <xf numFmtId="43" fontId="0" fillId="11" borderId="2" xfId="1" applyFont="1" applyFill="1" applyBorder="1"/>
    <xf numFmtId="1" fontId="0" fillId="9" borderId="21" xfId="0" applyNumberFormat="1" applyFill="1" applyBorder="1" applyAlignment="1">
      <alignment horizontal="left"/>
    </xf>
    <xf numFmtId="0" fontId="0" fillId="0" borderId="21" xfId="0" applyFill="1" applyBorder="1"/>
    <xf numFmtId="43" fontId="0" fillId="0" borderId="21" xfId="1" applyFont="1" applyFill="1" applyBorder="1"/>
    <xf numFmtId="1" fontId="0" fillId="10" borderId="2" xfId="0" applyNumberFormat="1" applyFill="1" applyBorder="1" applyAlignment="1">
      <alignment horizontal="left"/>
    </xf>
    <xf numFmtId="1" fontId="0" fillId="11" borderId="2" xfId="0" applyNumberFormat="1" applyFill="1" applyBorder="1" applyAlignment="1">
      <alignment horizontal="left"/>
    </xf>
    <xf numFmtId="1" fontId="2" fillId="5" borderId="2" xfId="0" quotePrefix="1" applyNumberFormat="1" applyFont="1" applyFill="1" applyBorder="1" applyAlignment="1">
      <alignment horizontal="left"/>
    </xf>
    <xf numFmtId="0" fontId="2" fillId="5" borderId="2" xfId="0" applyFont="1" applyFill="1" applyBorder="1"/>
    <xf numFmtId="43" fontId="2" fillId="5" borderId="2" xfId="1" applyFont="1" applyFill="1" applyBorder="1"/>
    <xf numFmtId="1" fontId="0" fillId="9" borderId="2" xfId="0" applyNumberFormat="1" applyFill="1" applyBorder="1" applyAlignment="1">
      <alignment horizontal="left"/>
    </xf>
    <xf numFmtId="1" fontId="14" fillId="9" borderId="2" xfId="0" applyNumberFormat="1" applyFont="1" applyFill="1" applyBorder="1" applyAlignment="1">
      <alignment horizontal="left"/>
    </xf>
    <xf numFmtId="0" fontId="14" fillId="0" borderId="2" xfId="0" applyFont="1" applyFill="1" applyBorder="1"/>
    <xf numFmtId="43" fontId="14" fillId="0" borderId="2" xfId="1" applyFont="1" applyFill="1" applyBorder="1"/>
    <xf numFmtId="1" fontId="0" fillId="12" borderId="2" xfId="0" applyNumberForma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17" xfId="0" applyFill="1" applyBorder="1"/>
    <xf numFmtId="43" fontId="0" fillId="0" borderId="17" xfId="1" applyFont="1" applyFill="1" applyBorder="1"/>
    <xf numFmtId="43" fontId="0" fillId="0" borderId="17" xfId="1" applyFont="1" applyFill="1" applyBorder="1"/>
    <xf numFmtId="43" fontId="0" fillId="0" borderId="17" xfId="1" applyFont="1" applyFill="1" applyBorder="1"/>
    <xf numFmtId="43" fontId="0" fillId="0" borderId="17" xfId="1" applyFont="1" applyFill="1" applyBorder="1"/>
    <xf numFmtId="43" fontId="0" fillId="0" borderId="0" xfId="1" applyFont="1"/>
    <xf numFmtId="0" fontId="0" fillId="0" borderId="0" xfId="0" applyFill="1" applyBorder="1"/>
    <xf numFmtId="1" fontId="21" fillId="0" borderId="0" xfId="0" applyNumberFormat="1" applyFont="1" applyAlignment="1">
      <alignment horizontal="left"/>
    </xf>
    <xf numFmtId="43" fontId="0" fillId="0" borderId="0" xfId="0" applyNumberFormat="1" applyFont="1" applyFill="1"/>
    <xf numFmtId="43" fontId="0" fillId="0" borderId="17" xfId="1" applyFont="1" applyFill="1" applyBorder="1"/>
    <xf numFmtId="0" fontId="0" fillId="0" borderId="0" xfId="0"/>
    <xf numFmtId="43" fontId="0" fillId="0" borderId="17" xfId="1" applyFont="1" applyFill="1" applyBorder="1"/>
    <xf numFmtId="1" fontId="0" fillId="0" borderId="17" xfId="0" applyNumberFormat="1" applyFill="1" applyBorder="1" applyAlignment="1">
      <alignment horizontal="left"/>
    </xf>
    <xf numFmtId="0" fontId="0" fillId="0" borderId="17" xfId="0" applyFill="1" applyBorder="1"/>
    <xf numFmtId="43" fontId="0" fillId="0" borderId="17" xfId="1" applyFont="1" applyFill="1" applyBorder="1"/>
    <xf numFmtId="0" fontId="0" fillId="0" borderId="0" xfId="0"/>
    <xf numFmtId="1" fontId="0" fillId="0" borderId="17" xfId="0" applyNumberFormat="1" applyFill="1" applyBorder="1" applyAlignment="1">
      <alignment horizontal="left"/>
    </xf>
    <xf numFmtId="43" fontId="2" fillId="0" borderId="13" xfId="2" applyNumberFormat="1" applyFont="1" applyFill="1" applyBorder="1" applyAlignment="1">
      <alignment vertical="center" wrapText="1"/>
    </xf>
    <xf numFmtId="43" fontId="2" fillId="0" borderId="0" xfId="1" applyFont="1"/>
    <xf numFmtId="0" fontId="0" fillId="0" borderId="0" xfId="0"/>
    <xf numFmtId="0" fontId="0" fillId="2" borderId="0" xfId="0" applyFill="1"/>
    <xf numFmtId="0" fontId="0" fillId="0" borderId="17" xfId="0" applyFill="1" applyBorder="1"/>
    <xf numFmtId="0" fontId="0" fillId="0" borderId="17" xfId="0" quotePrefix="1" applyFill="1" applyBorder="1"/>
    <xf numFmtId="43" fontId="0" fillId="2" borderId="0" xfId="1" applyFont="1" applyFill="1"/>
    <xf numFmtId="43" fontId="0" fillId="0" borderId="17" xfId="1" applyFont="1" applyFill="1" applyBorder="1"/>
    <xf numFmtId="43" fontId="0" fillId="0" borderId="0" xfId="1" applyFont="1"/>
    <xf numFmtId="43" fontId="19" fillId="27" borderId="2" xfId="1" applyFont="1" applyFill="1" applyBorder="1" applyAlignment="1">
      <alignment horizontal="center"/>
    </xf>
    <xf numFmtId="9" fontId="17" fillId="28" borderId="2" xfId="6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left"/>
    </xf>
    <xf numFmtId="9" fontId="2" fillId="4" borderId="2" xfId="6" applyFont="1" applyFill="1" applyBorder="1" applyAlignment="1">
      <alignment horizontal="center" vertical="center" wrapText="1"/>
    </xf>
    <xf numFmtId="9" fontId="2" fillId="3" borderId="2" xfId="6" applyFont="1" applyFill="1" applyBorder="1"/>
    <xf numFmtId="9" fontId="0" fillId="0" borderId="2" xfId="6" applyFont="1" applyBorder="1"/>
    <xf numFmtId="9" fontId="2" fillId="8" borderId="2" xfId="6" applyFont="1" applyFill="1" applyBorder="1"/>
    <xf numFmtId="9" fontId="0" fillId="0" borderId="2" xfId="6" applyFont="1" applyFill="1" applyBorder="1"/>
    <xf numFmtId="9" fontId="0" fillId="0" borderId="0" xfId="6" applyFont="1" applyFill="1"/>
    <xf numFmtId="9" fontId="21" fillId="0" borderId="0" xfId="6" applyFont="1" applyFill="1"/>
    <xf numFmtId="9" fontId="0" fillId="0" borderId="0" xfId="6" applyFont="1" applyFill="1" applyBorder="1" applyAlignment="1">
      <alignment horizontal="center"/>
    </xf>
    <xf numFmtId="43" fontId="0" fillId="0" borderId="0" xfId="1" applyFont="1" applyFill="1"/>
    <xf numFmtId="168" fontId="0" fillId="0" borderId="0" xfId="1" applyNumberFormat="1" applyFont="1"/>
    <xf numFmtId="0" fontId="3" fillId="16" borderId="0" xfId="0" applyFont="1" applyFill="1"/>
    <xf numFmtId="43" fontId="3" fillId="16" borderId="0" xfId="0" applyNumberFormat="1" applyFont="1" applyFill="1"/>
    <xf numFmtId="9" fontId="3" fillId="16" borderId="0" xfId="6" applyFont="1" applyFill="1"/>
    <xf numFmtId="0" fontId="3" fillId="16" borderId="0" xfId="0" applyFont="1" applyFill="1" applyBorder="1"/>
    <xf numFmtId="0" fontId="5" fillId="0" borderId="0" xfId="0" applyFont="1" applyAlignment="1">
      <alignment horizontal="center"/>
    </xf>
    <xf numFmtId="0" fontId="4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18" fillId="18" borderId="14" xfId="0" applyFont="1" applyFill="1" applyBorder="1" applyAlignment="1">
      <alignment horizontal="center" vertical="center"/>
    </xf>
    <xf numFmtId="0" fontId="17" fillId="28" borderId="2" xfId="0" applyFont="1" applyFill="1" applyBorder="1" applyAlignment="1">
      <alignment horizontal="center"/>
    </xf>
    <xf numFmtId="43" fontId="17" fillId="28" borderId="2" xfId="1" applyFont="1" applyFill="1" applyBorder="1" applyAlignment="1">
      <alignment horizontal="center" vertical="center" wrapText="1"/>
    </xf>
    <xf numFmtId="43" fontId="17" fillId="28" borderId="2" xfId="1" applyFont="1" applyFill="1" applyBorder="1" applyAlignment="1">
      <alignment horizontal="center"/>
    </xf>
    <xf numFmtId="43" fontId="19" fillId="27" borderId="2" xfId="1" applyFont="1" applyFill="1" applyBorder="1" applyAlignment="1">
      <alignment horizontal="center"/>
    </xf>
    <xf numFmtId="0" fontId="19" fillId="27" borderId="2" xfId="0" applyFont="1" applyFill="1" applyBorder="1" applyAlignment="1">
      <alignment horizontal="center"/>
    </xf>
    <xf numFmtId="0" fontId="16" fillId="17" borderId="13" xfId="2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</cellXfs>
  <cellStyles count="35">
    <cellStyle name="Millares" xfId="1" builtinId="3"/>
    <cellStyle name="Millares [0] 14" xfId="4" xr:uid="{B5C63872-6BE5-46E2-AACA-0FD75E7D5878}"/>
    <cellStyle name="Millares [0] 41" xfId="17" xr:uid="{429ECA92-60FE-41F1-AC1A-F3B0055084BA}"/>
    <cellStyle name="Millares 10" xfId="27" xr:uid="{00000000-0005-0000-0000-000048000000}"/>
    <cellStyle name="Millares 11" xfId="28" xr:uid="{00000000-0005-0000-0000-000049000000}"/>
    <cellStyle name="Millares 12" xfId="29" xr:uid="{00000000-0005-0000-0000-00004A000000}"/>
    <cellStyle name="Millares 13" xfId="30" xr:uid="{00000000-0005-0000-0000-00004B000000}"/>
    <cellStyle name="Millares 14" xfId="31" xr:uid="{00000000-0005-0000-0000-00004C000000}"/>
    <cellStyle name="Millares 15" xfId="32" xr:uid="{00000000-0005-0000-0000-00004B000000}"/>
    <cellStyle name="Millares 16" xfId="33" xr:uid="{00000000-0005-0000-0000-00004C000000}"/>
    <cellStyle name="Millares 17" xfId="34" xr:uid="{00000000-0005-0000-0000-00004D000000}"/>
    <cellStyle name="Millares 2" xfId="21" xr:uid="{00000000-0005-0000-0000-000040000000}"/>
    <cellStyle name="Millares 2 2" xfId="12" xr:uid="{69A97581-A991-4240-A000-0B1465BDB8D4}"/>
    <cellStyle name="Millares 3" xfId="7" xr:uid="{C07F7936-9614-4474-B373-ABB59EC7C3A5}"/>
    <cellStyle name="Millares 35" xfId="13" xr:uid="{4860318A-3E24-48BC-BD7E-8D77DD92FE05}"/>
    <cellStyle name="Millares 4" xfId="22" xr:uid="{00000000-0005-0000-0000-000043000000}"/>
    <cellStyle name="Millares 41" xfId="15" xr:uid="{E0B7D4E8-C3B7-458B-9252-C018688A9120}"/>
    <cellStyle name="Millares 45" xfId="16" xr:uid="{4153C925-FF4D-44A3-BCEB-7C4D2C93F102}"/>
    <cellStyle name="Millares 47" xfId="18" xr:uid="{199C0E03-9E3A-4C74-9DFD-5D793545AA65}"/>
    <cellStyle name="Millares 5" xfId="23" xr:uid="{00000000-0005-0000-0000-000044000000}"/>
    <cellStyle name="Millares 58" xfId="19" xr:uid="{AE2A98EC-F127-4103-A490-3794196A9705}"/>
    <cellStyle name="Millares 6" xfId="24" xr:uid="{00000000-0005-0000-0000-000045000000}"/>
    <cellStyle name="Millares 7" xfId="10" xr:uid="{0F6CF8AE-5BEC-480E-A8EC-B1D46D48A0B2}"/>
    <cellStyle name="Millares 8" xfId="25" xr:uid="{00000000-0005-0000-0000-000046000000}"/>
    <cellStyle name="Millares 9" xfId="26" xr:uid="{00000000-0005-0000-0000-000047000000}"/>
    <cellStyle name="Moneda" xfId="20" builtinId="4"/>
    <cellStyle name="Moneda [0] 2" xfId="11" xr:uid="{400FC29D-472A-4AFF-A142-520EDD2EA8D7}"/>
    <cellStyle name="Normal" xfId="0" builtinId="0"/>
    <cellStyle name="Normal 2 2" xfId="9" xr:uid="{FAAE53FB-4376-4D3D-9B73-994F9897E2E3}"/>
    <cellStyle name="Normal 4" xfId="3" xr:uid="{6AC2F726-A3E2-489D-8FC4-F6D0A013081B}"/>
    <cellStyle name="Normal 4 2" xfId="5" xr:uid="{D89535F2-66FE-480A-8925-7BD4CF01B6EF}"/>
    <cellStyle name="Normal 5" xfId="2" xr:uid="{C94BEE5F-BEC6-429A-B610-4FF11A0BC754}"/>
    <cellStyle name="Porcentaje" xfId="6" builtinId="5"/>
    <cellStyle name="Porcentaje 2" xfId="14" xr:uid="{36C83E70-D151-4AD5-B5BC-F18AD2C7976A}"/>
    <cellStyle name="Porcentaje 4" xfId="8" xr:uid="{9598F9F8-256B-40A1-8881-6BED955D02D4}"/>
  </cellStyles>
  <dxfs count="0"/>
  <tableStyles count="0" defaultTableStyle="TableStyleMedium2" defaultPivotStyle="PivotStyleLight16"/>
  <colors>
    <mruColors>
      <color rgb="FF00FF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66676</xdr:rowOff>
    </xdr:from>
    <xdr:to>
      <xdr:col>1</xdr:col>
      <xdr:colOff>1035696</xdr:colOff>
      <xdr:row>5</xdr:row>
      <xdr:rowOff>142876</xdr:rowOff>
    </xdr:to>
    <xdr:pic>
      <xdr:nvPicPr>
        <xdr:cNvPr id="2" name="WordPictureWatermark1242056064" descr="carta horizontal">
          <a:extLst>
            <a:ext uri="{FF2B5EF4-FFF2-40B4-BE49-F238E27FC236}">
              <a16:creationId xmlns:a16="http://schemas.microsoft.com/office/drawing/2014/main" id="{447E193C-2B52-4346-B705-07CF6E62969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0" y="66676"/>
          <a:ext cx="2112021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1000125</xdr:colOff>
      <xdr:row>5</xdr:row>
      <xdr:rowOff>152400</xdr:rowOff>
    </xdr:to>
    <xdr:pic>
      <xdr:nvPicPr>
        <xdr:cNvPr id="2" name="WordPictureWatermark1242056064" descr="carta horizontal">
          <a:extLst>
            <a:ext uri="{FF2B5EF4-FFF2-40B4-BE49-F238E27FC236}">
              <a16:creationId xmlns:a16="http://schemas.microsoft.com/office/drawing/2014/main" id="{3A043AB7-ACA0-4B25-BCAD-EDBCCFCC0E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0" y="28575"/>
          <a:ext cx="22098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133350</xdr:rowOff>
    </xdr:from>
    <xdr:to>
      <xdr:col>2</xdr:col>
      <xdr:colOff>457200</xdr:colOff>
      <xdr:row>6</xdr:row>
      <xdr:rowOff>19050</xdr:rowOff>
    </xdr:to>
    <xdr:pic>
      <xdr:nvPicPr>
        <xdr:cNvPr id="2" name="WordPictureWatermark1242056064" descr="carta horizontal">
          <a:extLst>
            <a:ext uri="{FF2B5EF4-FFF2-40B4-BE49-F238E27FC236}">
              <a16:creationId xmlns:a16="http://schemas.microsoft.com/office/drawing/2014/main" id="{9BC36C4F-1E36-4C59-B91F-267D604974A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68" t="1348" r="80305" b="83457"/>
        <a:stretch/>
      </xdr:blipFill>
      <xdr:spPr bwMode="auto">
        <a:xfrm>
          <a:off x="19050" y="133350"/>
          <a:ext cx="2105025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cuments/UT/2022/Presupuesto/Ejecui&#243;n%20Presupuestal%20de%20Ingresos%20y%20Gastos%20mes%20de%20Junio%20d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wnloads/Ejecui&#243;n%20Presupuestal%20de%20Ingresos%20y%20Gastos%20mes%20de%20Julio%20de%202022%20B%20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cuments/UT/2021/Presupuesto/Presupuesto%202022/COMPARATIVO%202021-2022%20V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Documents/UT/2022/Financiera/Flujo%20de%20caja%202022j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Junio  2022"/>
      <sheetName val="Gastos Junio 2022"/>
      <sheetName val="PAC DE INGRESOS"/>
      <sheetName val="PAC DE GASTOS"/>
      <sheetName val="Hoja3"/>
    </sheetNames>
    <sheetDataSet>
      <sheetData sheetId="0" refreshError="1">
        <row r="16">
          <cell r="F16">
            <v>2659321326</v>
          </cell>
        </row>
        <row r="17">
          <cell r="F17">
            <v>515000000</v>
          </cell>
        </row>
        <row r="27">
          <cell r="F27">
            <v>35549282815.339996</v>
          </cell>
        </row>
        <row r="32">
          <cell r="F32">
            <v>8582837988</v>
          </cell>
        </row>
        <row r="39">
          <cell r="F39">
            <v>1553886463.8360002</v>
          </cell>
        </row>
        <row r="50">
          <cell r="F50">
            <v>2543651009</v>
          </cell>
        </row>
        <row r="57">
          <cell r="F57">
            <v>465600000</v>
          </cell>
        </row>
        <row r="70">
          <cell r="F70">
            <v>3600000</v>
          </cell>
        </row>
        <row r="75">
          <cell r="F75">
            <v>61170363</v>
          </cell>
        </row>
        <row r="79">
          <cell r="F79">
            <v>1592517443.1900001</v>
          </cell>
        </row>
        <row r="88">
          <cell r="I88">
            <v>0</v>
          </cell>
        </row>
        <row r="97">
          <cell r="F97">
            <v>216959602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Julio  2022"/>
      <sheetName val="Gastos Julio 2022"/>
      <sheetName val="PAC DE INGRESOS"/>
      <sheetName val="PAC DE GASTOS"/>
      <sheetName val="Proyeccion DRLP"/>
      <sheetName val="Hoja3"/>
    </sheetNames>
    <sheetDataSet>
      <sheetData sheetId="0" refreshError="1">
        <row r="16">
          <cell r="I16">
            <v>2473272677</v>
          </cell>
        </row>
        <row r="17">
          <cell r="I17">
            <v>324634126.68000001</v>
          </cell>
        </row>
        <row r="21">
          <cell r="I21">
            <v>10722000</v>
          </cell>
        </row>
        <row r="27">
          <cell r="I27">
            <v>14688918711</v>
          </cell>
        </row>
        <row r="32">
          <cell r="I32">
            <v>5210203998</v>
          </cell>
        </row>
        <row r="39">
          <cell r="I39">
            <v>973404955.13999999</v>
          </cell>
        </row>
        <row r="50">
          <cell r="I50">
            <v>3100377019</v>
          </cell>
        </row>
        <row r="59">
          <cell r="I59">
            <v>624260009</v>
          </cell>
        </row>
        <row r="72">
          <cell r="I72">
            <v>57249300</v>
          </cell>
        </row>
        <row r="77">
          <cell r="I77">
            <v>65014384</v>
          </cell>
        </row>
        <row r="81">
          <cell r="I81">
            <v>1183700441</v>
          </cell>
        </row>
        <row r="88">
          <cell r="I88">
            <v>45933341645</v>
          </cell>
        </row>
        <row r="89">
          <cell r="I89">
            <v>2808635438</v>
          </cell>
        </row>
        <row r="91">
          <cell r="I91">
            <v>1896149386</v>
          </cell>
        </row>
        <row r="92">
          <cell r="I92">
            <v>6751421199</v>
          </cell>
        </row>
        <row r="94">
          <cell r="I94">
            <v>210102273.03999999</v>
          </cell>
        </row>
        <row r="125">
          <cell r="I125">
            <v>19331307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%"/>
      <sheetName val="DATOS"/>
      <sheetName val="Cronograma"/>
      <sheetName val="CONSOLIDADO"/>
      <sheetName val="RESUMEN"/>
      <sheetName val="Hoja1"/>
      <sheetName val="Hoja3"/>
      <sheetName val="Hoja4"/>
      <sheetName val="RESUMEN GENERAL 2022 (2)"/>
      <sheetName val="Detalle"/>
      <sheetName val="Hoja5"/>
      <sheetName val="RESUMEN GENERAL 2022"/>
      <sheetName val="Hoja7"/>
      <sheetName val="Hoja8"/>
      <sheetName val="POAI"/>
      <sheetName val="FUENTES Y USOS"/>
      <sheetName val="PREGRADO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8">
          <cell r="H18">
            <v>73612521507.728012</v>
          </cell>
        </row>
        <row r="19">
          <cell r="G19">
            <v>8776825469.0242558</v>
          </cell>
        </row>
        <row r="20">
          <cell r="H20">
            <v>2777176738.2199998</v>
          </cell>
        </row>
        <row r="21">
          <cell r="H21">
            <v>553630590.40999997</v>
          </cell>
        </row>
        <row r="22">
          <cell r="H22">
            <v>5668401574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rado (2)"/>
      <sheetName val="Pesimista"/>
      <sheetName val="Moderado"/>
      <sheetName val="Flujo de Caja Tesorería 2020_2"/>
      <sheetName val="Flujo de Caja Tesorería 202 (2"/>
      <sheetName val="Flujo de Caja_2021 Ajustes (2)"/>
      <sheetName val="Flujo de Caja_2021 Ajustes"/>
      <sheetName val="Flujo de Caja_2021 _S.F."/>
      <sheetName val="Flujo de Caja_2021 (3)"/>
      <sheetName val="Flujo de Caja_2022 SF"/>
      <sheetName val="Flujo de Caja_2022"/>
      <sheetName val="Optimista"/>
      <sheetName val="Flujo de Caja Tesorería"/>
      <sheetName val="Flujo caja cxc total"/>
      <sheetName val="Flujo caja cxc parc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9">
          <cell r="BI29">
            <v>4667739685</v>
          </cell>
        </row>
        <row r="34">
          <cell r="BG34">
            <v>3923684480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5616E-FB65-4BBC-9E87-829C8F42A99E}">
  <dimension ref="A1:AN973"/>
  <sheetViews>
    <sheetView showGridLines="0" tabSelected="1" zoomScaleNormal="100" workbookViewId="0">
      <pane xSplit="2" ySplit="7" topLeftCell="C667" activePane="bottomRight" state="frozen"/>
      <selection pane="topRight" activeCell="C1" sqref="C1"/>
      <selection pane="bottomLeft" activeCell="A2" sqref="A2"/>
      <selection pane="bottomRight" activeCell="G673" sqref="G673:G678"/>
    </sheetView>
  </sheetViews>
  <sheetFormatPr baseColWidth="10" defaultRowHeight="15" x14ac:dyDescent="0.25"/>
  <cols>
    <col min="1" max="1" width="16.140625" style="3" bestFit="1" customWidth="1"/>
    <col min="2" max="2" width="63.7109375" customWidth="1"/>
    <col min="3" max="3" width="26.42578125" style="264" hidden="1" customWidth="1"/>
    <col min="4" max="4" width="18.85546875" style="2" bestFit="1" customWidth="1"/>
    <col min="5" max="5" width="17.85546875" style="2" bestFit="1" customWidth="1"/>
    <col min="6" max="6" width="22.140625" style="2" bestFit="1" customWidth="1"/>
    <col min="7" max="7" width="17.85546875" style="2" bestFit="1" customWidth="1"/>
    <col min="8" max="8" width="18.85546875" style="2" bestFit="1" customWidth="1"/>
    <col min="9" max="9" width="23.42578125" style="2" bestFit="1" customWidth="1"/>
    <col min="10" max="10" width="19.5703125" style="2" bestFit="1" customWidth="1"/>
    <col min="11" max="11" width="19.7109375" style="2" bestFit="1" customWidth="1"/>
    <col min="12" max="13" width="18.85546875" style="2" bestFit="1" customWidth="1"/>
    <col min="14" max="14" width="19.140625" style="2" bestFit="1" customWidth="1"/>
    <col min="15" max="15" width="17.85546875" style="2" bestFit="1" customWidth="1"/>
    <col min="16" max="16" width="18.85546875" style="2" bestFit="1" customWidth="1"/>
    <col min="17" max="17" width="19.7109375" style="2" bestFit="1" customWidth="1"/>
    <col min="18" max="18" width="17.85546875" style="2" bestFit="1" customWidth="1"/>
    <col min="19" max="19" width="22.140625" style="2" bestFit="1" customWidth="1"/>
    <col min="20" max="20" width="9.140625" style="307" customWidth="1"/>
    <col min="21" max="21" width="16.140625" style="3" hidden="1" customWidth="1"/>
    <col min="22" max="22" width="49.28515625" hidden="1" customWidth="1"/>
    <col min="23" max="23" width="18.85546875" hidden="1" customWidth="1"/>
    <col min="24" max="24" width="17.85546875" hidden="1" customWidth="1"/>
    <col min="25" max="25" width="20.85546875" hidden="1" customWidth="1"/>
    <col min="26" max="26" width="19.85546875" hidden="1" customWidth="1"/>
    <col min="27" max="27" width="17.140625" hidden="1" customWidth="1"/>
    <col min="28" max="28" width="17.85546875" hidden="1" customWidth="1"/>
    <col min="29" max="29" width="18.85546875" hidden="1" customWidth="1"/>
    <col min="30" max="30" width="17.85546875" hidden="1" customWidth="1"/>
    <col min="31" max="31" width="24.85546875" hidden="1" customWidth="1"/>
    <col min="32" max="32" width="22.42578125" hidden="1" customWidth="1"/>
    <col min="33" max="37" width="17.85546875" hidden="1" customWidth="1"/>
    <col min="38" max="38" width="23.5703125" hidden="1" customWidth="1"/>
    <col min="39" max="39" width="20.7109375" hidden="1" customWidth="1"/>
    <col min="40" max="40" width="12" hidden="1" customWidth="1"/>
  </cols>
  <sheetData>
    <row r="1" spans="1:40" s="15" customFormat="1" ht="15" customHeight="1" x14ac:dyDescent="0.25">
      <c r="A1" s="352" t="s">
        <v>764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07"/>
      <c r="U1" s="3"/>
    </row>
    <row r="2" spans="1:40" s="15" customFormat="1" ht="15" customHeight="1" x14ac:dyDescent="0.25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07"/>
      <c r="U2" s="3"/>
    </row>
    <row r="3" spans="1:40" s="15" customFormat="1" ht="15" customHeight="1" x14ac:dyDescent="0.25">
      <c r="A3" s="352" t="s">
        <v>765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07"/>
      <c r="U3" s="3"/>
    </row>
    <row r="4" spans="1:40" s="15" customFormat="1" ht="15" customHeight="1" x14ac:dyDescent="0.25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07"/>
      <c r="U4" s="3"/>
    </row>
    <row r="5" spans="1:40" s="15" customFormat="1" ht="15" customHeight="1" x14ac:dyDescent="0.25">
      <c r="A5" s="353" t="s">
        <v>1776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07"/>
      <c r="U5" s="3"/>
    </row>
    <row r="6" spans="1:40" s="15" customFormat="1" ht="15" customHeight="1" x14ac:dyDescent="0.25">
      <c r="A6" s="353"/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07"/>
      <c r="U6" s="3"/>
    </row>
    <row r="7" spans="1:40" s="17" customFormat="1" ht="30" x14ac:dyDescent="0.25">
      <c r="A7" s="21" t="s">
        <v>0</v>
      </c>
      <c r="B7" s="22" t="s">
        <v>1</v>
      </c>
      <c r="C7" s="23" t="s">
        <v>1746</v>
      </c>
      <c r="D7" s="23" t="s">
        <v>766</v>
      </c>
      <c r="E7" s="23" t="s">
        <v>3</v>
      </c>
      <c r="F7" s="23" t="s">
        <v>4</v>
      </c>
      <c r="G7" s="23" t="s">
        <v>6</v>
      </c>
      <c r="H7" s="23" t="s">
        <v>767</v>
      </c>
      <c r="I7" s="23" t="s">
        <v>768</v>
      </c>
      <c r="J7" s="23" t="s">
        <v>769</v>
      </c>
      <c r="K7" s="23" t="s">
        <v>770</v>
      </c>
      <c r="L7" s="23" t="s">
        <v>771</v>
      </c>
      <c r="M7" s="23" t="s">
        <v>772</v>
      </c>
      <c r="N7" s="23" t="s">
        <v>773</v>
      </c>
      <c r="O7" s="23" t="s">
        <v>774</v>
      </c>
      <c r="P7" s="23" t="s">
        <v>775</v>
      </c>
      <c r="Q7" s="23" t="s">
        <v>776</v>
      </c>
      <c r="R7" s="23" t="s">
        <v>777</v>
      </c>
      <c r="S7" s="23" t="s">
        <v>778</v>
      </c>
      <c r="U7" s="328" t="s">
        <v>0</v>
      </c>
      <c r="V7" s="328" t="s">
        <v>1</v>
      </c>
      <c r="W7" s="331" t="s">
        <v>2</v>
      </c>
      <c r="X7" s="331" t="s">
        <v>3</v>
      </c>
      <c r="Y7" s="331" t="s">
        <v>4</v>
      </c>
      <c r="Z7" s="331" t="s">
        <v>1772</v>
      </c>
      <c r="AA7" s="331" t="s">
        <v>5</v>
      </c>
      <c r="AB7" s="331" t="s">
        <v>6</v>
      </c>
      <c r="AC7" s="331" t="s">
        <v>7</v>
      </c>
      <c r="AD7" s="331" t="s">
        <v>1761</v>
      </c>
      <c r="AE7" s="331" t="s">
        <v>8</v>
      </c>
      <c r="AF7" s="331" t="s">
        <v>9</v>
      </c>
      <c r="AG7" s="331" t="s">
        <v>1762</v>
      </c>
      <c r="AH7" s="331" t="s">
        <v>10</v>
      </c>
      <c r="AI7" s="331" t="s">
        <v>11</v>
      </c>
      <c r="AJ7" s="331" t="s">
        <v>1763</v>
      </c>
      <c r="AK7" s="331" t="s">
        <v>12</v>
      </c>
      <c r="AL7" s="331" t="s">
        <v>13</v>
      </c>
      <c r="AM7" s="331" t="s">
        <v>14</v>
      </c>
      <c r="AN7" s="331" t="s">
        <v>1309</v>
      </c>
    </row>
    <row r="8" spans="1:40" s="4" customFormat="1" x14ac:dyDescent="0.25">
      <c r="A8" s="18">
        <v>0</v>
      </c>
      <c r="B8" s="19" t="s">
        <v>763</v>
      </c>
      <c r="C8" s="20">
        <f>+C9+C102+C345+C358+C372</f>
        <v>179164159059.75</v>
      </c>
      <c r="D8" s="20">
        <f>+D9+D102+D345+D358+D372</f>
        <v>185591302309.33411</v>
      </c>
      <c r="E8" s="20">
        <f t="shared" ref="E8:S8" si="0">+E9+E102+E345+E358+E372</f>
        <v>16175148976.25</v>
      </c>
      <c r="F8" s="20">
        <f t="shared" si="0"/>
        <v>16175148976.25</v>
      </c>
      <c r="G8" s="20">
        <f t="shared" si="0"/>
        <v>32673331593.550003</v>
      </c>
      <c r="H8" s="20">
        <f t="shared" si="0"/>
        <v>218264633902.88409</v>
      </c>
      <c r="I8" s="20">
        <f t="shared" si="0"/>
        <v>15542928497.91</v>
      </c>
      <c r="J8" s="20">
        <f t="shared" si="0"/>
        <v>106667970332.368</v>
      </c>
      <c r="K8" s="20">
        <f t="shared" si="0"/>
        <v>111596663570.51611</v>
      </c>
      <c r="L8" s="20">
        <f t="shared" si="0"/>
        <v>18699016559.560001</v>
      </c>
      <c r="M8" s="20">
        <f t="shared" si="0"/>
        <v>81250334522.26799</v>
      </c>
      <c r="N8" s="20">
        <f t="shared" si="0"/>
        <v>25417635810.100002</v>
      </c>
      <c r="O8" s="20">
        <f t="shared" si="0"/>
        <v>16279734635.809999</v>
      </c>
      <c r="P8" s="20">
        <f t="shared" si="0"/>
        <v>122518129945.785</v>
      </c>
      <c r="Q8" s="20">
        <f t="shared" si="0"/>
        <v>15850159613.416996</v>
      </c>
      <c r="R8" s="20">
        <f t="shared" si="0"/>
        <v>95746503957.099091</v>
      </c>
      <c r="S8" s="20">
        <f t="shared" si="0"/>
        <v>81250334522.26799</v>
      </c>
      <c r="U8" s="328"/>
      <c r="V8" s="328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</row>
    <row r="9" spans="1:40" s="4" customFormat="1" x14ac:dyDescent="0.25">
      <c r="A9" s="11" t="s">
        <v>15</v>
      </c>
      <c r="B9" s="5" t="s">
        <v>16</v>
      </c>
      <c r="C9" s="6">
        <f>+C10+C49</f>
        <v>123044884626.47</v>
      </c>
      <c r="D9" s="6">
        <f>+D10+D49</f>
        <v>149371443995.9791</v>
      </c>
      <c r="E9" s="6">
        <f t="shared" ref="E9:S9" si="1">+E10+E49</f>
        <v>0</v>
      </c>
      <c r="F9" s="6">
        <f t="shared" si="1"/>
        <v>1162179794</v>
      </c>
      <c r="G9" s="6">
        <f t="shared" si="1"/>
        <v>0</v>
      </c>
      <c r="H9" s="6">
        <f t="shared" si="1"/>
        <v>148209264201.9791</v>
      </c>
      <c r="I9" s="6">
        <f t="shared" si="1"/>
        <v>11519295811</v>
      </c>
      <c r="J9" s="6">
        <f t="shared" si="1"/>
        <v>78173333463.309998</v>
      </c>
      <c r="K9" s="6">
        <f t="shared" si="1"/>
        <v>70035930738.669098</v>
      </c>
      <c r="L9" s="6">
        <f t="shared" si="1"/>
        <v>15625394096</v>
      </c>
      <c r="M9" s="6">
        <f t="shared" si="1"/>
        <v>66974988041.75</v>
      </c>
      <c r="N9" s="6">
        <f t="shared" si="1"/>
        <v>11198345421.560001</v>
      </c>
      <c r="O9" s="6">
        <f t="shared" si="1"/>
        <v>14053638278</v>
      </c>
      <c r="P9" s="6">
        <f t="shared" si="1"/>
        <v>84596794345.309998</v>
      </c>
      <c r="Q9" s="6">
        <f t="shared" si="1"/>
        <v>6423460881.9999962</v>
      </c>
      <c r="R9" s="6">
        <f t="shared" si="1"/>
        <v>63612469856.669098</v>
      </c>
      <c r="S9" s="6">
        <f t="shared" si="1"/>
        <v>66974988041.75</v>
      </c>
      <c r="U9" s="330" t="s">
        <v>15</v>
      </c>
      <c r="V9" s="329" t="s">
        <v>16</v>
      </c>
      <c r="W9" s="332">
        <v>148010279404.80093</v>
      </c>
      <c r="X9" s="332">
        <v>0</v>
      </c>
      <c r="Y9" s="332">
        <v>1162179794</v>
      </c>
      <c r="Z9" s="332">
        <v>0</v>
      </c>
      <c r="AA9" s="332">
        <v>0</v>
      </c>
      <c r="AB9" s="332">
        <v>0</v>
      </c>
      <c r="AC9" s="332">
        <v>146848099610.80093</v>
      </c>
      <c r="AD9" s="332">
        <v>11519295811</v>
      </c>
      <c r="AE9" s="332">
        <v>77812333463.309998</v>
      </c>
      <c r="AF9" s="332">
        <v>69035766147.490936</v>
      </c>
      <c r="AG9" s="332">
        <v>15625394096</v>
      </c>
      <c r="AH9" s="332">
        <v>66974988041.75</v>
      </c>
      <c r="AI9" s="332">
        <v>10837345421.559998</v>
      </c>
      <c r="AJ9" s="332">
        <v>14053638278</v>
      </c>
      <c r="AK9" s="332">
        <v>84235794345.309998</v>
      </c>
      <c r="AL9" s="332">
        <v>6423460882</v>
      </c>
      <c r="AM9" s="332">
        <v>62612305265.490936</v>
      </c>
      <c r="AN9" s="332">
        <v>0</v>
      </c>
    </row>
    <row r="10" spans="1:40" s="4" customFormat="1" x14ac:dyDescent="0.25">
      <c r="A10" s="11" t="s">
        <v>17</v>
      </c>
      <c r="B10" s="5" t="s">
        <v>18</v>
      </c>
      <c r="C10" s="6">
        <f>+C11+C26+C39</f>
        <v>88535778794.070007</v>
      </c>
      <c r="D10" s="6">
        <f>+D11+D26+D39</f>
        <v>101403084626.31569</v>
      </c>
      <c r="E10" s="6">
        <f t="shared" ref="E10:S10" si="2">+E11+E26+E39</f>
        <v>0</v>
      </c>
      <c r="F10" s="6">
        <f t="shared" si="2"/>
        <v>1162179794</v>
      </c>
      <c r="G10" s="6">
        <f t="shared" si="2"/>
        <v>0</v>
      </c>
      <c r="H10" s="6">
        <f t="shared" si="2"/>
        <v>100240904832.31569</v>
      </c>
      <c r="I10" s="6">
        <f t="shared" si="2"/>
        <v>11492083721</v>
      </c>
      <c r="J10" s="6">
        <f t="shared" si="2"/>
        <v>47639663153.75</v>
      </c>
      <c r="K10" s="6">
        <f t="shared" si="2"/>
        <v>52601241678.565689</v>
      </c>
      <c r="L10" s="6">
        <f t="shared" si="2"/>
        <v>11462401576</v>
      </c>
      <c r="M10" s="6">
        <f t="shared" si="2"/>
        <v>47445791026.75</v>
      </c>
      <c r="N10" s="6">
        <f t="shared" si="2"/>
        <v>193872127</v>
      </c>
      <c r="O10" s="6">
        <f t="shared" si="2"/>
        <v>11441592301</v>
      </c>
      <c r="P10" s="6">
        <f t="shared" si="2"/>
        <v>47656076346.75</v>
      </c>
      <c r="Q10" s="6">
        <f t="shared" si="2"/>
        <v>16413193</v>
      </c>
      <c r="R10" s="6">
        <f t="shared" si="2"/>
        <v>52584828485.565689</v>
      </c>
      <c r="S10" s="6">
        <f t="shared" si="2"/>
        <v>47445791026.75</v>
      </c>
      <c r="T10" s="326">
        <f>+J10/H10</f>
        <v>0.47525172716110514</v>
      </c>
      <c r="U10" s="330" t="s">
        <v>17</v>
      </c>
      <c r="V10" s="329" t="s">
        <v>18</v>
      </c>
      <c r="W10" s="332">
        <v>101403084626.31567</v>
      </c>
      <c r="X10" s="332">
        <v>0</v>
      </c>
      <c r="Y10" s="332">
        <v>1162179794</v>
      </c>
      <c r="Z10" s="332">
        <v>0</v>
      </c>
      <c r="AA10" s="332">
        <v>0</v>
      </c>
      <c r="AB10" s="332">
        <v>0</v>
      </c>
      <c r="AC10" s="332">
        <v>100240904832.31567</v>
      </c>
      <c r="AD10" s="332">
        <v>11492083721</v>
      </c>
      <c r="AE10" s="332">
        <v>47639663153.75</v>
      </c>
      <c r="AF10" s="332">
        <v>52601241678.565674</v>
      </c>
      <c r="AG10" s="332">
        <v>11462401576</v>
      </c>
      <c r="AH10" s="332">
        <v>47445791026.75</v>
      </c>
      <c r="AI10" s="332">
        <v>193872127</v>
      </c>
      <c r="AJ10" s="332">
        <v>11441592301</v>
      </c>
      <c r="AK10" s="332">
        <v>47656076346.75</v>
      </c>
      <c r="AL10" s="332">
        <v>16413193</v>
      </c>
      <c r="AM10" s="332">
        <v>52584828485.565674</v>
      </c>
      <c r="AN10" s="332">
        <v>0</v>
      </c>
    </row>
    <row r="11" spans="1:40" s="4" customFormat="1" x14ac:dyDescent="0.25">
      <c r="A11" s="11" t="s">
        <v>19</v>
      </c>
      <c r="B11" s="5" t="s">
        <v>20</v>
      </c>
      <c r="C11" s="6">
        <f>+C12+C23</f>
        <v>65765260912</v>
      </c>
      <c r="D11" s="6">
        <f>+D12+D23</f>
        <v>69423304803.897522</v>
      </c>
      <c r="E11" s="6">
        <f t="shared" ref="E11:S11" si="3">+E12+E23</f>
        <v>0</v>
      </c>
      <c r="F11" s="6">
        <f t="shared" si="3"/>
        <v>1000000000</v>
      </c>
      <c r="G11" s="6">
        <f t="shared" si="3"/>
        <v>0</v>
      </c>
      <c r="H11" s="6">
        <f t="shared" si="3"/>
        <v>68423304803.89753</v>
      </c>
      <c r="I11" s="6">
        <f t="shared" si="3"/>
        <v>9675248662</v>
      </c>
      <c r="J11" s="6">
        <f t="shared" si="3"/>
        <v>32492519744.75</v>
      </c>
      <c r="K11" s="6">
        <f t="shared" si="3"/>
        <v>35930785059.14753</v>
      </c>
      <c r="L11" s="6">
        <f t="shared" si="3"/>
        <v>9668701042</v>
      </c>
      <c r="M11" s="6">
        <f t="shared" si="3"/>
        <v>32431581017.75</v>
      </c>
      <c r="N11" s="6">
        <f t="shared" si="3"/>
        <v>60938727</v>
      </c>
      <c r="O11" s="6">
        <f t="shared" si="3"/>
        <v>9635396008</v>
      </c>
      <c r="P11" s="6">
        <f t="shared" si="3"/>
        <v>32501251028.75</v>
      </c>
      <c r="Q11" s="6">
        <f t="shared" si="3"/>
        <v>8731284</v>
      </c>
      <c r="R11" s="6">
        <f t="shared" si="3"/>
        <v>35922053775.14753</v>
      </c>
      <c r="S11" s="6">
        <f t="shared" si="3"/>
        <v>32431581017.75</v>
      </c>
      <c r="T11" s="326"/>
      <c r="U11" s="330" t="s">
        <v>19</v>
      </c>
      <c r="V11" s="329" t="s">
        <v>20</v>
      </c>
      <c r="W11" s="332">
        <v>69423304803.897522</v>
      </c>
      <c r="X11" s="332">
        <v>0</v>
      </c>
      <c r="Y11" s="332">
        <v>1000000000</v>
      </c>
      <c r="Z11" s="332">
        <v>0</v>
      </c>
      <c r="AA11" s="332">
        <v>0</v>
      </c>
      <c r="AB11" s="332">
        <v>0</v>
      </c>
      <c r="AC11" s="332">
        <v>68423304803.897522</v>
      </c>
      <c r="AD11" s="332">
        <v>9675248662</v>
      </c>
      <c r="AE11" s="332">
        <v>32492519744.75</v>
      </c>
      <c r="AF11" s="332">
        <v>35930785059.147522</v>
      </c>
      <c r="AG11" s="332">
        <v>9668701042</v>
      </c>
      <c r="AH11" s="332">
        <v>32431581017.75</v>
      </c>
      <c r="AI11" s="332">
        <v>60938727</v>
      </c>
      <c r="AJ11" s="332">
        <v>9635396008</v>
      </c>
      <c r="AK11" s="332">
        <v>32501251028.75</v>
      </c>
      <c r="AL11" s="332">
        <v>8731284</v>
      </c>
      <c r="AM11" s="332">
        <v>35922053775.147522</v>
      </c>
      <c r="AN11" s="332">
        <v>0</v>
      </c>
    </row>
    <row r="12" spans="1:40" x14ac:dyDescent="0.25">
      <c r="A12" s="12" t="s">
        <v>21</v>
      </c>
      <c r="B12" s="7" t="s">
        <v>22</v>
      </c>
      <c r="C12" s="8">
        <f>+C13+C14+C15+C16+C17+C18+C19+C20+C21+C22</f>
        <v>65681045446</v>
      </c>
      <c r="D12" s="8">
        <f>+D13+D14+D15+D16+D17+D18+D19+D20+D21+D22</f>
        <v>68923682983.417526</v>
      </c>
      <c r="E12" s="8">
        <f t="shared" ref="E12:S12" si="4">+E13+E14+E15+E16+E17+E18+E19+E20+E21+E22</f>
        <v>0</v>
      </c>
      <c r="F12" s="8">
        <f t="shared" si="4"/>
        <v>1000000000</v>
      </c>
      <c r="G12" s="8">
        <f t="shared" si="4"/>
        <v>0</v>
      </c>
      <c r="H12" s="8">
        <f t="shared" si="4"/>
        <v>67923682983.417526</v>
      </c>
      <c r="I12" s="8">
        <f t="shared" si="4"/>
        <v>9624632263</v>
      </c>
      <c r="J12" s="8">
        <f t="shared" si="4"/>
        <v>32343612101.75</v>
      </c>
      <c r="K12" s="8">
        <f t="shared" si="4"/>
        <v>35580070881.667526</v>
      </c>
      <c r="L12" s="8">
        <f t="shared" si="4"/>
        <v>9618084643</v>
      </c>
      <c r="M12" s="8">
        <f t="shared" si="4"/>
        <v>32282673374.75</v>
      </c>
      <c r="N12" s="8">
        <f t="shared" si="4"/>
        <v>60938727</v>
      </c>
      <c r="O12" s="8">
        <f t="shared" si="4"/>
        <v>9584779609</v>
      </c>
      <c r="P12" s="8">
        <f t="shared" si="4"/>
        <v>32352343385.75</v>
      </c>
      <c r="Q12" s="8">
        <f t="shared" si="4"/>
        <v>8731284</v>
      </c>
      <c r="R12" s="8">
        <f t="shared" si="4"/>
        <v>35571339597.667526</v>
      </c>
      <c r="S12" s="8">
        <f t="shared" si="4"/>
        <v>32282673374.75</v>
      </c>
      <c r="T12" s="326"/>
      <c r="U12" s="330" t="s">
        <v>21</v>
      </c>
      <c r="V12" s="329" t="s">
        <v>22</v>
      </c>
      <c r="W12" s="332">
        <v>68923682983.417526</v>
      </c>
      <c r="X12" s="332">
        <v>0</v>
      </c>
      <c r="Y12" s="332">
        <v>1000000000</v>
      </c>
      <c r="Z12" s="332">
        <v>0</v>
      </c>
      <c r="AA12" s="332">
        <v>0</v>
      </c>
      <c r="AB12" s="332">
        <v>0</v>
      </c>
      <c r="AC12" s="332">
        <v>67923682983.417526</v>
      </c>
      <c r="AD12" s="332">
        <v>9624632263</v>
      </c>
      <c r="AE12" s="332">
        <v>32343612101.75</v>
      </c>
      <c r="AF12" s="332">
        <v>35580070881.667526</v>
      </c>
      <c r="AG12" s="332">
        <v>9618084643</v>
      </c>
      <c r="AH12" s="332">
        <v>32282673374.75</v>
      </c>
      <c r="AI12" s="332">
        <v>60938727</v>
      </c>
      <c r="AJ12" s="332">
        <v>9584779609</v>
      </c>
      <c r="AK12" s="332">
        <v>32352343385.75</v>
      </c>
      <c r="AL12" s="332">
        <v>8731284</v>
      </c>
      <c r="AM12" s="332">
        <v>35571339597.667526</v>
      </c>
      <c r="AN12" s="332">
        <v>0</v>
      </c>
    </row>
    <row r="13" spans="1:40" x14ac:dyDescent="0.25">
      <c r="A13" s="13" t="s">
        <v>23</v>
      </c>
      <c r="B13" s="1" t="s">
        <v>24</v>
      </c>
      <c r="C13" s="239">
        <v>34196574977</v>
      </c>
      <c r="D13" s="176">
        <v>33407689689.827702</v>
      </c>
      <c r="E13" s="176">
        <v>0</v>
      </c>
      <c r="F13" s="176">
        <v>1000000000</v>
      </c>
      <c r="G13" s="176">
        <v>0</v>
      </c>
      <c r="H13" s="176">
        <f t="shared" ref="H13:H78" si="5">+D13+E13-F13+G13</f>
        <v>32407689689.827702</v>
      </c>
      <c r="I13" s="176">
        <v>3177421887</v>
      </c>
      <c r="J13" s="176">
        <v>17294409346.75</v>
      </c>
      <c r="K13" s="176">
        <f t="shared" ref="K13:K78" si="6">+H13-J13</f>
        <v>15113280343.077702</v>
      </c>
      <c r="L13" s="176">
        <v>3177037979</v>
      </c>
      <c r="M13" s="176">
        <v>17274125014.75</v>
      </c>
      <c r="N13" s="176">
        <f>+J13-M13</f>
        <v>20284332</v>
      </c>
      <c r="O13" s="176">
        <v>3168677711</v>
      </c>
      <c r="P13" s="176">
        <v>17296403550.75</v>
      </c>
      <c r="Q13" s="176">
        <f>+P13-J13</f>
        <v>1994204</v>
      </c>
      <c r="R13" s="176">
        <f>+H13-P13</f>
        <v>15111286139.077702</v>
      </c>
      <c r="S13" s="176">
        <f>+M13</f>
        <v>17274125014.75</v>
      </c>
      <c r="T13" s="326"/>
      <c r="U13" s="330" t="s">
        <v>23</v>
      </c>
      <c r="V13" s="329" t="s">
        <v>24</v>
      </c>
      <c r="W13" s="332">
        <v>33407689689.827702</v>
      </c>
      <c r="X13" s="332">
        <v>0</v>
      </c>
      <c r="Y13" s="332">
        <v>1000000000</v>
      </c>
      <c r="Z13" s="332">
        <v>0</v>
      </c>
      <c r="AA13" s="332">
        <v>0</v>
      </c>
      <c r="AB13" s="332">
        <v>0</v>
      </c>
      <c r="AC13" s="332">
        <v>32407689689.827702</v>
      </c>
      <c r="AD13" s="332">
        <v>3177421887</v>
      </c>
      <c r="AE13" s="332">
        <v>17294409346.75</v>
      </c>
      <c r="AF13" s="332">
        <v>15113280343.077702</v>
      </c>
      <c r="AG13" s="332">
        <v>3177037979</v>
      </c>
      <c r="AH13" s="332">
        <v>17274125014.75</v>
      </c>
      <c r="AI13" s="332">
        <v>20284332</v>
      </c>
      <c r="AJ13" s="332">
        <v>3168677711</v>
      </c>
      <c r="AK13" s="332">
        <v>17296403550.75</v>
      </c>
      <c r="AL13" s="332">
        <v>1994204</v>
      </c>
      <c r="AM13" s="332">
        <v>15111286139.077702</v>
      </c>
      <c r="AN13" s="332">
        <v>0</v>
      </c>
    </row>
    <row r="14" spans="1:40" x14ac:dyDescent="0.25">
      <c r="A14" s="13" t="s">
        <v>25</v>
      </c>
      <c r="B14" s="1" t="s">
        <v>26</v>
      </c>
      <c r="C14" s="239">
        <v>15087602707</v>
      </c>
      <c r="D14" s="176">
        <v>16515320637.2269</v>
      </c>
      <c r="E14" s="176">
        <v>0</v>
      </c>
      <c r="F14" s="176">
        <v>0</v>
      </c>
      <c r="G14" s="176">
        <v>0</v>
      </c>
      <c r="H14" s="176">
        <f t="shared" si="5"/>
        <v>16515320637.2269</v>
      </c>
      <c r="I14" s="176">
        <v>1577020112</v>
      </c>
      <c r="J14" s="176">
        <v>8048103940</v>
      </c>
      <c r="K14" s="176">
        <f t="shared" si="6"/>
        <v>8467216697.2269001</v>
      </c>
      <c r="L14" s="176">
        <v>1577020112</v>
      </c>
      <c r="M14" s="176">
        <v>8048103940</v>
      </c>
      <c r="N14" s="176">
        <f t="shared" ref="N14:N77" si="7">+J14-M14</f>
        <v>0</v>
      </c>
      <c r="O14" s="176">
        <v>1577020112</v>
      </c>
      <c r="P14" s="176">
        <v>8048103940</v>
      </c>
      <c r="Q14" s="176">
        <f t="shared" ref="Q14:Q77" si="8">+P14-J14</f>
        <v>0</v>
      </c>
      <c r="R14" s="176">
        <f t="shared" ref="R14:R77" si="9">+H14-P14</f>
        <v>8467216697.2269001</v>
      </c>
      <c r="S14" s="176">
        <f t="shared" ref="S14:S77" si="10">+M14</f>
        <v>8048103940</v>
      </c>
      <c r="T14" s="326"/>
      <c r="U14" s="330" t="s">
        <v>25</v>
      </c>
      <c r="V14" s="329" t="s">
        <v>26</v>
      </c>
      <c r="W14" s="332">
        <v>16515320637.2269</v>
      </c>
      <c r="X14" s="332">
        <v>0</v>
      </c>
      <c r="Y14" s="332">
        <v>0</v>
      </c>
      <c r="Z14" s="332">
        <v>0</v>
      </c>
      <c r="AA14" s="332">
        <v>0</v>
      </c>
      <c r="AB14" s="332">
        <v>0</v>
      </c>
      <c r="AC14" s="332">
        <v>16515320637.2269</v>
      </c>
      <c r="AD14" s="332">
        <v>1577020112</v>
      </c>
      <c r="AE14" s="332">
        <v>8048103940</v>
      </c>
      <c r="AF14" s="332">
        <v>8467216697.2269001</v>
      </c>
      <c r="AG14" s="332">
        <v>1577020112</v>
      </c>
      <c r="AH14" s="332">
        <v>8048103940</v>
      </c>
      <c r="AI14" s="332">
        <v>0</v>
      </c>
      <c r="AJ14" s="332">
        <v>1577020112</v>
      </c>
      <c r="AK14" s="332">
        <v>8048103940</v>
      </c>
      <c r="AL14" s="332">
        <v>0</v>
      </c>
      <c r="AM14" s="332">
        <v>8467216697.2269001</v>
      </c>
      <c r="AN14" s="332">
        <v>0</v>
      </c>
    </row>
    <row r="15" spans="1:40" x14ac:dyDescent="0.25">
      <c r="A15" s="13" t="s">
        <v>27</v>
      </c>
      <c r="B15" s="1" t="s">
        <v>28</v>
      </c>
      <c r="C15" s="239">
        <v>310966745</v>
      </c>
      <c r="D15" s="176">
        <v>285216713.04000002</v>
      </c>
      <c r="E15" s="176">
        <v>0</v>
      </c>
      <c r="F15" s="176">
        <v>0</v>
      </c>
      <c r="G15" s="176">
        <v>0</v>
      </c>
      <c r="H15" s="176">
        <f t="shared" si="5"/>
        <v>285216713.04000002</v>
      </c>
      <c r="I15" s="176">
        <v>29991921</v>
      </c>
      <c r="J15" s="176">
        <v>159658029</v>
      </c>
      <c r="K15" s="176">
        <f t="shared" si="6"/>
        <v>125558684.04000002</v>
      </c>
      <c r="L15" s="176">
        <v>29991921</v>
      </c>
      <c r="M15" s="176">
        <v>159658029</v>
      </c>
      <c r="N15" s="176">
        <f t="shared" si="7"/>
        <v>0</v>
      </c>
      <c r="O15" s="176">
        <v>29991921</v>
      </c>
      <c r="P15" s="176">
        <v>159658029</v>
      </c>
      <c r="Q15" s="176">
        <f t="shared" si="8"/>
        <v>0</v>
      </c>
      <c r="R15" s="176">
        <f t="shared" si="9"/>
        <v>125558684.04000002</v>
      </c>
      <c r="S15" s="176">
        <f t="shared" si="10"/>
        <v>159658029</v>
      </c>
      <c r="T15" s="326"/>
      <c r="U15" s="330" t="s">
        <v>27</v>
      </c>
      <c r="V15" s="329" t="s">
        <v>28</v>
      </c>
      <c r="W15" s="332">
        <v>285216713.04000002</v>
      </c>
      <c r="X15" s="332">
        <v>0</v>
      </c>
      <c r="Y15" s="332">
        <v>0</v>
      </c>
      <c r="Z15" s="332">
        <v>0</v>
      </c>
      <c r="AA15" s="332">
        <v>0</v>
      </c>
      <c r="AB15" s="332">
        <v>0</v>
      </c>
      <c r="AC15" s="332">
        <v>285216713.04000002</v>
      </c>
      <c r="AD15" s="332">
        <v>29991921</v>
      </c>
      <c r="AE15" s="332">
        <v>159658029</v>
      </c>
      <c r="AF15" s="332">
        <v>125558684.04000002</v>
      </c>
      <c r="AG15" s="332">
        <v>29991921</v>
      </c>
      <c r="AH15" s="332">
        <v>159658029</v>
      </c>
      <c r="AI15" s="332">
        <v>0</v>
      </c>
      <c r="AJ15" s="332">
        <v>29991921</v>
      </c>
      <c r="AK15" s="332">
        <v>159658029</v>
      </c>
      <c r="AL15" s="332">
        <v>0</v>
      </c>
      <c r="AM15" s="332">
        <v>125558684.04000002</v>
      </c>
      <c r="AN15" s="332">
        <v>0</v>
      </c>
    </row>
    <row r="16" spans="1:40" x14ac:dyDescent="0.25">
      <c r="A16" s="13" t="s">
        <v>29</v>
      </c>
      <c r="B16" s="1" t="s">
        <v>30</v>
      </c>
      <c r="C16" s="239">
        <v>315818985</v>
      </c>
      <c r="D16" s="176">
        <v>377600944</v>
      </c>
      <c r="E16" s="176">
        <v>0</v>
      </c>
      <c r="F16" s="176">
        <v>0</v>
      </c>
      <c r="G16" s="176">
        <v>0</v>
      </c>
      <c r="H16" s="176">
        <f t="shared" si="5"/>
        <v>377600944</v>
      </c>
      <c r="I16" s="176">
        <v>40941134</v>
      </c>
      <c r="J16" s="176">
        <v>258534370</v>
      </c>
      <c r="K16" s="176">
        <f t="shared" si="6"/>
        <v>119066574</v>
      </c>
      <c r="L16" s="176">
        <v>40941134</v>
      </c>
      <c r="M16" s="176">
        <v>258534370</v>
      </c>
      <c r="N16" s="176">
        <f t="shared" si="7"/>
        <v>0</v>
      </c>
      <c r="O16" s="176">
        <v>40941134</v>
      </c>
      <c r="P16" s="176">
        <v>258534370</v>
      </c>
      <c r="Q16" s="176">
        <f t="shared" si="8"/>
        <v>0</v>
      </c>
      <c r="R16" s="176">
        <f t="shared" si="9"/>
        <v>119066574</v>
      </c>
      <c r="S16" s="176">
        <f t="shared" si="10"/>
        <v>258534370</v>
      </c>
      <c r="T16" s="326"/>
      <c r="U16" s="330" t="s">
        <v>29</v>
      </c>
      <c r="V16" s="329" t="s">
        <v>30</v>
      </c>
      <c r="W16" s="332">
        <v>377600944</v>
      </c>
      <c r="X16" s="332">
        <v>0</v>
      </c>
      <c r="Y16" s="332">
        <v>0</v>
      </c>
      <c r="Z16" s="332">
        <v>0</v>
      </c>
      <c r="AA16" s="332">
        <v>0</v>
      </c>
      <c r="AB16" s="332">
        <v>0</v>
      </c>
      <c r="AC16" s="332">
        <v>377600944</v>
      </c>
      <c r="AD16" s="332">
        <v>40941134</v>
      </c>
      <c r="AE16" s="332">
        <v>258534370</v>
      </c>
      <c r="AF16" s="332">
        <v>119066574</v>
      </c>
      <c r="AG16" s="332">
        <v>40941134</v>
      </c>
      <c r="AH16" s="332">
        <v>258534370</v>
      </c>
      <c r="AI16" s="332">
        <v>0</v>
      </c>
      <c r="AJ16" s="332">
        <v>40941134</v>
      </c>
      <c r="AK16" s="332">
        <v>258534370</v>
      </c>
      <c r="AL16" s="332">
        <v>0</v>
      </c>
      <c r="AM16" s="332">
        <v>119066574</v>
      </c>
      <c r="AN16" s="332">
        <v>0</v>
      </c>
    </row>
    <row r="17" spans="1:40" x14ac:dyDescent="0.25">
      <c r="A17" s="13" t="s">
        <v>31</v>
      </c>
      <c r="B17" s="1" t="s">
        <v>32</v>
      </c>
      <c r="C17" s="239">
        <v>4151842973</v>
      </c>
      <c r="D17" s="176">
        <v>5153181410.46418</v>
      </c>
      <c r="E17" s="176">
        <v>0</v>
      </c>
      <c r="F17" s="176">
        <v>0</v>
      </c>
      <c r="G17" s="176">
        <v>0</v>
      </c>
      <c r="H17" s="176">
        <f t="shared" si="5"/>
        <v>5153181410.46418</v>
      </c>
      <c r="I17" s="176">
        <v>4029058085</v>
      </c>
      <c r="J17" s="176">
        <v>4064849326</v>
      </c>
      <c r="K17" s="176">
        <f t="shared" si="6"/>
        <v>1088332084.46418</v>
      </c>
      <c r="L17" s="176">
        <v>4023596171</v>
      </c>
      <c r="M17" s="176">
        <v>4054949422</v>
      </c>
      <c r="N17" s="176">
        <f t="shared" si="7"/>
        <v>9899904</v>
      </c>
      <c r="O17" s="176">
        <v>4013568973</v>
      </c>
      <c r="P17" s="176">
        <v>4064986503</v>
      </c>
      <c r="Q17" s="176">
        <f t="shared" si="8"/>
        <v>137177</v>
      </c>
      <c r="R17" s="176">
        <f t="shared" si="9"/>
        <v>1088194907.46418</v>
      </c>
      <c r="S17" s="176">
        <f t="shared" si="10"/>
        <v>4054949422</v>
      </c>
      <c r="T17" s="326"/>
      <c r="U17" s="330" t="s">
        <v>31</v>
      </c>
      <c r="V17" s="329" t="s">
        <v>32</v>
      </c>
      <c r="W17" s="332">
        <v>5153181410.46418</v>
      </c>
      <c r="X17" s="332">
        <v>0</v>
      </c>
      <c r="Y17" s="332">
        <v>0</v>
      </c>
      <c r="Z17" s="332">
        <v>0</v>
      </c>
      <c r="AA17" s="332">
        <v>0</v>
      </c>
      <c r="AB17" s="332">
        <v>0</v>
      </c>
      <c r="AC17" s="332">
        <v>5153181410.46418</v>
      </c>
      <c r="AD17" s="332">
        <v>4029058085</v>
      </c>
      <c r="AE17" s="332">
        <v>4064849326</v>
      </c>
      <c r="AF17" s="332">
        <v>1088332084.46418</v>
      </c>
      <c r="AG17" s="332">
        <v>4023596171</v>
      </c>
      <c r="AH17" s="332">
        <v>4054949422</v>
      </c>
      <c r="AI17" s="332">
        <v>9899904</v>
      </c>
      <c r="AJ17" s="332">
        <v>4013568973</v>
      </c>
      <c r="AK17" s="332">
        <v>4064986503</v>
      </c>
      <c r="AL17" s="332">
        <v>137177</v>
      </c>
      <c r="AM17" s="332">
        <v>1088194907.46418</v>
      </c>
      <c r="AN17" s="332">
        <v>0</v>
      </c>
    </row>
    <row r="18" spans="1:40" x14ac:dyDescent="0.25">
      <c r="A18" s="13" t="s">
        <v>33</v>
      </c>
      <c r="B18" s="1" t="s">
        <v>34</v>
      </c>
      <c r="C18" s="239">
        <v>2423176629</v>
      </c>
      <c r="D18" s="176">
        <v>1559394069.904</v>
      </c>
      <c r="E18" s="176">
        <v>0</v>
      </c>
      <c r="F18" s="176">
        <v>0</v>
      </c>
      <c r="G18" s="176">
        <v>0</v>
      </c>
      <c r="H18" s="176">
        <f t="shared" si="5"/>
        <v>1559394069.904</v>
      </c>
      <c r="I18" s="176">
        <v>354522959</v>
      </c>
      <c r="J18" s="176">
        <v>1179212933</v>
      </c>
      <c r="K18" s="176">
        <f t="shared" si="6"/>
        <v>380181136.90400004</v>
      </c>
      <c r="L18" s="176">
        <v>353876814</v>
      </c>
      <c r="M18" s="176">
        <v>1153054852</v>
      </c>
      <c r="N18" s="176">
        <f t="shared" si="7"/>
        <v>26158081</v>
      </c>
      <c r="O18" s="176">
        <v>350228219</v>
      </c>
      <c r="P18" s="176">
        <v>1179684695</v>
      </c>
      <c r="Q18" s="176">
        <f t="shared" si="8"/>
        <v>471762</v>
      </c>
      <c r="R18" s="176">
        <f t="shared" si="9"/>
        <v>379709374.90400004</v>
      </c>
      <c r="S18" s="176">
        <f t="shared" si="10"/>
        <v>1153054852</v>
      </c>
      <c r="T18" s="326"/>
      <c r="U18" s="330" t="s">
        <v>33</v>
      </c>
      <c r="V18" s="329" t="s">
        <v>34</v>
      </c>
      <c r="W18" s="332">
        <v>1559394069.904</v>
      </c>
      <c r="X18" s="332">
        <v>0</v>
      </c>
      <c r="Y18" s="332">
        <v>0</v>
      </c>
      <c r="Z18" s="332">
        <v>0</v>
      </c>
      <c r="AA18" s="332">
        <v>0</v>
      </c>
      <c r="AB18" s="332">
        <v>0</v>
      </c>
      <c r="AC18" s="332">
        <v>1559394069.904</v>
      </c>
      <c r="AD18" s="332">
        <v>354522959</v>
      </c>
      <c r="AE18" s="332">
        <v>1179212933</v>
      </c>
      <c r="AF18" s="332">
        <v>380181136.90400004</v>
      </c>
      <c r="AG18" s="332">
        <v>353876814</v>
      </c>
      <c r="AH18" s="332">
        <v>1153054852</v>
      </c>
      <c r="AI18" s="332">
        <v>26158081</v>
      </c>
      <c r="AJ18" s="332">
        <v>350228219</v>
      </c>
      <c r="AK18" s="332">
        <v>1179684695</v>
      </c>
      <c r="AL18" s="332">
        <v>471762</v>
      </c>
      <c r="AM18" s="332">
        <v>379709374.90400004</v>
      </c>
      <c r="AN18" s="332">
        <v>0</v>
      </c>
    </row>
    <row r="19" spans="1:40" x14ac:dyDescent="0.25">
      <c r="A19" s="13" t="s">
        <v>35</v>
      </c>
      <c r="B19" s="1" t="s">
        <v>36</v>
      </c>
      <c r="C19" s="239">
        <v>1151884022</v>
      </c>
      <c r="D19" s="176">
        <v>2019936478.4000001</v>
      </c>
      <c r="E19" s="176">
        <v>0</v>
      </c>
      <c r="F19" s="176">
        <v>0</v>
      </c>
      <c r="G19" s="176">
        <v>0</v>
      </c>
      <c r="H19" s="176">
        <f t="shared" si="5"/>
        <v>2019936478.4000001</v>
      </c>
      <c r="I19" s="176">
        <v>259488195</v>
      </c>
      <c r="J19" s="176">
        <v>1146340570</v>
      </c>
      <c r="K19" s="176">
        <f t="shared" si="6"/>
        <v>873595908.4000001</v>
      </c>
      <c r="L19" s="176">
        <v>259843750</v>
      </c>
      <c r="M19" s="176">
        <v>1146340570</v>
      </c>
      <c r="N19" s="176">
        <f t="shared" si="7"/>
        <v>0</v>
      </c>
      <c r="O19" s="176">
        <v>261075184</v>
      </c>
      <c r="P19" s="176">
        <v>1148231082</v>
      </c>
      <c r="Q19" s="176">
        <f t="shared" si="8"/>
        <v>1890512</v>
      </c>
      <c r="R19" s="176">
        <f t="shared" si="9"/>
        <v>871705396.4000001</v>
      </c>
      <c r="S19" s="176">
        <f t="shared" si="10"/>
        <v>1146340570</v>
      </c>
      <c r="T19" s="326"/>
      <c r="U19" s="330" t="s">
        <v>35</v>
      </c>
      <c r="V19" s="329" t="s">
        <v>36</v>
      </c>
      <c r="W19" s="332">
        <v>2019936478.4000001</v>
      </c>
      <c r="X19" s="332">
        <v>0</v>
      </c>
      <c r="Y19" s="332">
        <v>0</v>
      </c>
      <c r="Z19" s="332">
        <v>0</v>
      </c>
      <c r="AA19" s="332">
        <v>0</v>
      </c>
      <c r="AB19" s="332">
        <v>0</v>
      </c>
      <c r="AC19" s="332">
        <v>2019936478.4000001</v>
      </c>
      <c r="AD19" s="332">
        <v>259488195</v>
      </c>
      <c r="AE19" s="332">
        <v>1146340570</v>
      </c>
      <c r="AF19" s="332">
        <v>873595908.4000001</v>
      </c>
      <c r="AG19" s="332">
        <v>259843750</v>
      </c>
      <c r="AH19" s="332">
        <v>1146340570</v>
      </c>
      <c r="AI19" s="332">
        <v>0</v>
      </c>
      <c r="AJ19" s="332">
        <v>261075184</v>
      </c>
      <c r="AK19" s="332">
        <v>1148231082</v>
      </c>
      <c r="AL19" s="332">
        <v>1890512</v>
      </c>
      <c r="AM19" s="332">
        <v>871705396.4000001</v>
      </c>
      <c r="AN19" s="332">
        <v>0</v>
      </c>
    </row>
    <row r="20" spans="1:40" x14ac:dyDescent="0.25">
      <c r="A20" s="13" t="s">
        <v>37</v>
      </c>
      <c r="B20" s="1" t="s">
        <v>38</v>
      </c>
      <c r="C20" s="239">
        <v>4827732648</v>
      </c>
      <c r="D20" s="176">
        <v>5485952377.2466602</v>
      </c>
      <c r="E20" s="176">
        <v>0</v>
      </c>
      <c r="F20" s="176">
        <v>0</v>
      </c>
      <c r="G20" s="176">
        <v>0</v>
      </c>
      <c r="H20" s="176">
        <f t="shared" si="5"/>
        <v>5485952377.2466602</v>
      </c>
      <c r="I20" s="176">
        <v>11605871</v>
      </c>
      <c r="J20" s="176">
        <v>29255754</v>
      </c>
      <c r="K20" s="176">
        <f t="shared" si="6"/>
        <v>5456696623.2466602</v>
      </c>
      <c r="L20" s="176">
        <v>11012078</v>
      </c>
      <c r="M20" s="176">
        <v>25772678</v>
      </c>
      <c r="N20" s="176">
        <f t="shared" si="7"/>
        <v>3483076</v>
      </c>
      <c r="O20" s="176">
        <v>5747004</v>
      </c>
      <c r="P20" s="176">
        <v>30206044</v>
      </c>
      <c r="Q20" s="176">
        <f t="shared" si="8"/>
        <v>950290</v>
      </c>
      <c r="R20" s="176">
        <f t="shared" si="9"/>
        <v>5455746333.2466602</v>
      </c>
      <c r="S20" s="176">
        <f t="shared" si="10"/>
        <v>25772678</v>
      </c>
      <c r="T20" s="326"/>
      <c r="U20" s="330" t="s">
        <v>37</v>
      </c>
      <c r="V20" s="329" t="s">
        <v>38</v>
      </c>
      <c r="W20" s="332">
        <v>5485952377.2466602</v>
      </c>
      <c r="X20" s="332">
        <v>0</v>
      </c>
      <c r="Y20" s="332">
        <v>0</v>
      </c>
      <c r="Z20" s="332">
        <v>0</v>
      </c>
      <c r="AA20" s="332">
        <v>0</v>
      </c>
      <c r="AB20" s="332">
        <v>0</v>
      </c>
      <c r="AC20" s="332">
        <v>5485952377.2466602</v>
      </c>
      <c r="AD20" s="332">
        <v>11605871</v>
      </c>
      <c r="AE20" s="332">
        <v>29255754</v>
      </c>
      <c r="AF20" s="332">
        <v>5456696623.2466602</v>
      </c>
      <c r="AG20" s="332">
        <v>11012078</v>
      </c>
      <c r="AH20" s="332">
        <v>25772678</v>
      </c>
      <c r="AI20" s="332">
        <v>3483076</v>
      </c>
      <c r="AJ20" s="332">
        <v>5747004</v>
      </c>
      <c r="AK20" s="332">
        <v>30206044</v>
      </c>
      <c r="AL20" s="332">
        <v>950290</v>
      </c>
      <c r="AM20" s="332">
        <v>5455746333.2466602</v>
      </c>
      <c r="AN20" s="332">
        <v>0</v>
      </c>
    </row>
    <row r="21" spans="1:40" x14ac:dyDescent="0.25">
      <c r="A21" s="13" t="s">
        <v>39</v>
      </c>
      <c r="B21" s="1" t="s">
        <v>40</v>
      </c>
      <c r="C21" s="239">
        <v>3215445760</v>
      </c>
      <c r="D21" s="176">
        <v>4115390663.3080802</v>
      </c>
      <c r="E21" s="176">
        <v>0</v>
      </c>
      <c r="F21" s="176">
        <v>0</v>
      </c>
      <c r="G21" s="176">
        <v>0</v>
      </c>
      <c r="H21" s="176">
        <f t="shared" si="5"/>
        <v>4115390663.3080802</v>
      </c>
      <c r="I21" s="176">
        <v>144582099</v>
      </c>
      <c r="J21" s="176">
        <v>163247833</v>
      </c>
      <c r="K21" s="176">
        <f t="shared" si="6"/>
        <v>3952142830.3080802</v>
      </c>
      <c r="L21" s="176">
        <v>144764684</v>
      </c>
      <c r="M21" s="176">
        <v>162134499</v>
      </c>
      <c r="N21" s="176">
        <f t="shared" si="7"/>
        <v>1113334</v>
      </c>
      <c r="O21" s="176">
        <v>137529351</v>
      </c>
      <c r="P21" s="176">
        <v>166535172</v>
      </c>
      <c r="Q21" s="176">
        <f t="shared" si="8"/>
        <v>3287339</v>
      </c>
      <c r="R21" s="176">
        <f t="shared" si="9"/>
        <v>3948855491.3080802</v>
      </c>
      <c r="S21" s="176">
        <f t="shared" si="10"/>
        <v>162134499</v>
      </c>
      <c r="T21" s="326"/>
      <c r="U21" s="330" t="s">
        <v>39</v>
      </c>
      <c r="V21" s="329" t="s">
        <v>40</v>
      </c>
      <c r="W21" s="332">
        <v>4115390663.3080802</v>
      </c>
      <c r="X21" s="332">
        <v>0</v>
      </c>
      <c r="Y21" s="332">
        <v>0</v>
      </c>
      <c r="Z21" s="332">
        <v>0</v>
      </c>
      <c r="AA21" s="332">
        <v>0</v>
      </c>
      <c r="AB21" s="332">
        <v>0</v>
      </c>
      <c r="AC21" s="332">
        <v>4115390663.3080802</v>
      </c>
      <c r="AD21" s="332">
        <v>144582099</v>
      </c>
      <c r="AE21" s="332">
        <v>163247833</v>
      </c>
      <c r="AF21" s="332">
        <v>3952142830.3080802</v>
      </c>
      <c r="AG21" s="332">
        <v>144764684</v>
      </c>
      <c r="AH21" s="332">
        <v>162134499</v>
      </c>
      <c r="AI21" s="332">
        <v>1113334</v>
      </c>
      <c r="AJ21" s="332">
        <v>137529351</v>
      </c>
      <c r="AK21" s="332">
        <v>166535172</v>
      </c>
      <c r="AL21" s="332">
        <v>3287339</v>
      </c>
      <c r="AM21" s="332">
        <v>3948855491.3080802</v>
      </c>
      <c r="AN21" s="332">
        <v>0</v>
      </c>
    </row>
    <row r="22" spans="1:40" x14ac:dyDescent="0.25">
      <c r="A22" s="13" t="s">
        <v>41</v>
      </c>
      <c r="B22" s="1" t="s">
        <v>42</v>
      </c>
      <c r="C22" s="239"/>
      <c r="D22" s="176">
        <v>4000000</v>
      </c>
      <c r="E22" s="176">
        <v>0</v>
      </c>
      <c r="F22" s="176">
        <v>0</v>
      </c>
      <c r="G22" s="176">
        <v>0</v>
      </c>
      <c r="H22" s="176">
        <f t="shared" si="5"/>
        <v>4000000</v>
      </c>
      <c r="I22" s="176">
        <v>0</v>
      </c>
      <c r="J22" s="176">
        <v>0</v>
      </c>
      <c r="K22" s="176">
        <f t="shared" si="6"/>
        <v>4000000</v>
      </c>
      <c r="L22" s="176">
        <v>0</v>
      </c>
      <c r="M22" s="176">
        <v>0</v>
      </c>
      <c r="N22" s="176">
        <f t="shared" si="7"/>
        <v>0</v>
      </c>
      <c r="O22" s="176">
        <v>0</v>
      </c>
      <c r="P22" s="176">
        <v>0</v>
      </c>
      <c r="Q22" s="176">
        <f t="shared" si="8"/>
        <v>0</v>
      </c>
      <c r="R22" s="176">
        <f t="shared" si="9"/>
        <v>4000000</v>
      </c>
      <c r="S22" s="176">
        <f t="shared" si="10"/>
        <v>0</v>
      </c>
      <c r="T22" s="326"/>
      <c r="U22" s="330" t="s">
        <v>41</v>
      </c>
      <c r="V22" s="329" t="s">
        <v>42</v>
      </c>
      <c r="W22" s="332">
        <v>4000000</v>
      </c>
      <c r="X22" s="332">
        <v>0</v>
      </c>
      <c r="Y22" s="332">
        <v>0</v>
      </c>
      <c r="Z22" s="332">
        <v>0</v>
      </c>
      <c r="AA22" s="332">
        <v>0</v>
      </c>
      <c r="AB22" s="332">
        <v>0</v>
      </c>
      <c r="AC22" s="332">
        <v>4000000</v>
      </c>
      <c r="AD22" s="332">
        <v>0</v>
      </c>
      <c r="AE22" s="332">
        <v>0</v>
      </c>
      <c r="AF22" s="332">
        <v>4000000</v>
      </c>
      <c r="AG22" s="332">
        <v>0</v>
      </c>
      <c r="AH22" s="332">
        <v>0</v>
      </c>
      <c r="AI22" s="332">
        <v>0</v>
      </c>
      <c r="AJ22" s="332">
        <v>0</v>
      </c>
      <c r="AK22" s="332">
        <v>0</v>
      </c>
      <c r="AL22" s="332">
        <v>0</v>
      </c>
      <c r="AM22" s="332">
        <v>4000000</v>
      </c>
      <c r="AN22" s="332">
        <v>0</v>
      </c>
    </row>
    <row r="23" spans="1:40" s="4" customFormat="1" x14ac:dyDescent="0.25">
      <c r="A23" s="14" t="s">
        <v>43</v>
      </c>
      <c r="B23" s="9" t="s">
        <v>44</v>
      </c>
      <c r="C23" s="10">
        <f>+C24+C25</f>
        <v>84215466</v>
      </c>
      <c r="D23" s="10">
        <f t="shared" ref="D23:P23" si="11">+D24+D25</f>
        <v>499621820.47999996</v>
      </c>
      <c r="E23" s="10">
        <f t="shared" si="11"/>
        <v>0</v>
      </c>
      <c r="F23" s="10">
        <f t="shared" si="11"/>
        <v>0</v>
      </c>
      <c r="G23" s="10">
        <f t="shared" si="11"/>
        <v>0</v>
      </c>
      <c r="H23" s="10">
        <f t="shared" si="5"/>
        <v>499621820.47999996</v>
      </c>
      <c r="I23" s="10">
        <f t="shared" si="11"/>
        <v>50616399</v>
      </c>
      <c r="J23" s="10">
        <f t="shared" si="11"/>
        <v>148907643</v>
      </c>
      <c r="K23" s="10">
        <f t="shared" si="6"/>
        <v>350714177.47999996</v>
      </c>
      <c r="L23" s="10">
        <f t="shared" si="11"/>
        <v>50616399</v>
      </c>
      <c r="M23" s="10">
        <f t="shared" si="11"/>
        <v>148907643</v>
      </c>
      <c r="N23" s="10">
        <f t="shared" si="7"/>
        <v>0</v>
      </c>
      <c r="O23" s="10">
        <f t="shared" si="11"/>
        <v>50616399</v>
      </c>
      <c r="P23" s="10">
        <f t="shared" si="11"/>
        <v>148907643</v>
      </c>
      <c r="Q23" s="10">
        <f t="shared" si="8"/>
        <v>0</v>
      </c>
      <c r="R23" s="10">
        <f t="shared" si="9"/>
        <v>350714177.47999996</v>
      </c>
      <c r="S23" s="10">
        <f t="shared" si="10"/>
        <v>148907643</v>
      </c>
      <c r="T23" s="326"/>
      <c r="U23" s="330" t="s">
        <v>43</v>
      </c>
      <c r="V23" s="329" t="s">
        <v>44</v>
      </c>
      <c r="W23" s="332">
        <v>499621820.47999996</v>
      </c>
      <c r="X23" s="332">
        <v>0</v>
      </c>
      <c r="Y23" s="332">
        <v>0</v>
      </c>
      <c r="Z23" s="332">
        <v>0</v>
      </c>
      <c r="AA23" s="332">
        <v>0</v>
      </c>
      <c r="AB23" s="332">
        <v>0</v>
      </c>
      <c r="AC23" s="332">
        <v>499621820.47999996</v>
      </c>
      <c r="AD23" s="332">
        <v>50616399</v>
      </c>
      <c r="AE23" s="332">
        <v>148907643</v>
      </c>
      <c r="AF23" s="332">
        <v>350714177.47999996</v>
      </c>
      <c r="AG23" s="332">
        <v>50616399</v>
      </c>
      <c r="AH23" s="332">
        <v>148907643</v>
      </c>
      <c r="AI23" s="332">
        <v>0</v>
      </c>
      <c r="AJ23" s="332">
        <v>50616399</v>
      </c>
      <c r="AK23" s="332">
        <v>148907643</v>
      </c>
      <c r="AL23" s="332">
        <v>0</v>
      </c>
      <c r="AM23" s="332">
        <v>350714177.47999996</v>
      </c>
      <c r="AN23" s="332">
        <v>0</v>
      </c>
    </row>
    <row r="24" spans="1:40" x14ac:dyDescent="0.25">
      <c r="A24" s="13" t="s">
        <v>45</v>
      </c>
      <c r="B24" s="1" t="s">
        <v>46</v>
      </c>
      <c r="C24" s="239">
        <v>84215466</v>
      </c>
      <c r="D24" s="176">
        <v>87223075.200000003</v>
      </c>
      <c r="E24" s="176">
        <v>0</v>
      </c>
      <c r="F24" s="176">
        <v>0</v>
      </c>
      <c r="G24" s="176">
        <v>0</v>
      </c>
      <c r="H24" s="176">
        <f t="shared" si="5"/>
        <v>87223075.200000003</v>
      </c>
      <c r="I24" s="176">
        <v>7465063</v>
      </c>
      <c r="J24" s="176">
        <v>42824168</v>
      </c>
      <c r="K24" s="176">
        <f t="shared" si="6"/>
        <v>44398907.200000003</v>
      </c>
      <c r="L24" s="176">
        <v>7465063</v>
      </c>
      <c r="M24" s="176">
        <v>42824168</v>
      </c>
      <c r="N24" s="176">
        <f t="shared" si="7"/>
        <v>0</v>
      </c>
      <c r="O24" s="176">
        <v>7465063</v>
      </c>
      <c r="P24" s="176">
        <v>42824168</v>
      </c>
      <c r="Q24" s="176">
        <f t="shared" si="8"/>
        <v>0</v>
      </c>
      <c r="R24" s="176">
        <f t="shared" si="9"/>
        <v>44398907.200000003</v>
      </c>
      <c r="S24" s="176">
        <f t="shared" si="10"/>
        <v>42824168</v>
      </c>
      <c r="T24" s="326"/>
      <c r="U24" s="330" t="s">
        <v>45</v>
      </c>
      <c r="V24" s="329" t="s">
        <v>46</v>
      </c>
      <c r="W24" s="332">
        <v>87223075.200000003</v>
      </c>
      <c r="X24" s="332">
        <v>0</v>
      </c>
      <c r="Y24" s="332">
        <v>0</v>
      </c>
      <c r="Z24" s="332">
        <v>0</v>
      </c>
      <c r="AA24" s="332">
        <v>0</v>
      </c>
      <c r="AB24" s="332">
        <v>0</v>
      </c>
      <c r="AC24" s="332">
        <v>87223075.200000003</v>
      </c>
      <c r="AD24" s="332">
        <v>7465063</v>
      </c>
      <c r="AE24" s="332">
        <v>42824168</v>
      </c>
      <c r="AF24" s="332">
        <v>44398907.200000003</v>
      </c>
      <c r="AG24" s="332">
        <v>7465063</v>
      </c>
      <c r="AH24" s="332">
        <v>42824168</v>
      </c>
      <c r="AI24" s="332">
        <v>0</v>
      </c>
      <c r="AJ24" s="332">
        <v>7465063</v>
      </c>
      <c r="AK24" s="332">
        <v>42824168</v>
      </c>
      <c r="AL24" s="332">
        <v>0</v>
      </c>
      <c r="AM24" s="332">
        <v>44398907.200000003</v>
      </c>
      <c r="AN24" s="332">
        <v>0</v>
      </c>
    </row>
    <row r="25" spans="1:40" x14ac:dyDescent="0.25">
      <c r="A25" s="13" t="s">
        <v>47</v>
      </c>
      <c r="B25" s="1" t="s">
        <v>48</v>
      </c>
      <c r="C25" s="239"/>
      <c r="D25" s="176">
        <v>412398745.27999997</v>
      </c>
      <c r="E25" s="176">
        <v>0</v>
      </c>
      <c r="F25" s="176">
        <v>0</v>
      </c>
      <c r="G25" s="176">
        <v>0</v>
      </c>
      <c r="H25" s="176">
        <f t="shared" si="5"/>
        <v>412398745.27999997</v>
      </c>
      <c r="I25" s="176">
        <v>43151336</v>
      </c>
      <c r="J25" s="176">
        <v>106083475</v>
      </c>
      <c r="K25" s="176">
        <f t="shared" si="6"/>
        <v>306315270.27999997</v>
      </c>
      <c r="L25" s="176">
        <v>43151336</v>
      </c>
      <c r="M25" s="176">
        <v>106083475</v>
      </c>
      <c r="N25" s="176">
        <f t="shared" si="7"/>
        <v>0</v>
      </c>
      <c r="O25" s="176">
        <v>43151336</v>
      </c>
      <c r="P25" s="176">
        <v>106083475</v>
      </c>
      <c r="Q25" s="176">
        <f t="shared" si="8"/>
        <v>0</v>
      </c>
      <c r="R25" s="176">
        <f t="shared" si="9"/>
        <v>306315270.27999997</v>
      </c>
      <c r="S25" s="176">
        <f t="shared" si="10"/>
        <v>106083475</v>
      </c>
      <c r="T25" s="326"/>
      <c r="U25" s="330" t="s">
        <v>47</v>
      </c>
      <c r="V25" s="329" t="s">
        <v>48</v>
      </c>
      <c r="W25" s="332">
        <v>412398745.27999997</v>
      </c>
      <c r="X25" s="332">
        <v>0</v>
      </c>
      <c r="Y25" s="332">
        <v>0</v>
      </c>
      <c r="Z25" s="332">
        <v>0</v>
      </c>
      <c r="AA25" s="332">
        <v>0</v>
      </c>
      <c r="AB25" s="332">
        <v>0</v>
      </c>
      <c r="AC25" s="332">
        <v>412398745.27999997</v>
      </c>
      <c r="AD25" s="332">
        <v>43151336</v>
      </c>
      <c r="AE25" s="332">
        <v>106083475</v>
      </c>
      <c r="AF25" s="332">
        <v>306315270.27999997</v>
      </c>
      <c r="AG25" s="332">
        <v>43151336</v>
      </c>
      <c r="AH25" s="332">
        <v>106083475</v>
      </c>
      <c r="AI25" s="332">
        <v>0</v>
      </c>
      <c r="AJ25" s="332">
        <v>43151336</v>
      </c>
      <c r="AK25" s="332">
        <v>106083475</v>
      </c>
      <c r="AL25" s="332">
        <v>0</v>
      </c>
      <c r="AM25" s="332">
        <v>306315270.27999997</v>
      </c>
      <c r="AN25" s="332">
        <v>0</v>
      </c>
    </row>
    <row r="26" spans="1:40" s="4" customFormat="1" x14ac:dyDescent="0.25">
      <c r="A26" s="11" t="s">
        <v>49</v>
      </c>
      <c r="B26" s="5" t="s">
        <v>50</v>
      </c>
      <c r="C26" s="6">
        <f>+C27+C29+C31+C33+C35+C37</f>
        <v>20763376658.07</v>
      </c>
      <c r="D26" s="6">
        <f>+D27+D29+D31+D33+D35+D37</f>
        <v>25914052557.82769</v>
      </c>
      <c r="E26" s="6">
        <f t="shared" ref="E26:P26" si="12">+E27+E29+E31+E33+E35+E37</f>
        <v>0</v>
      </c>
      <c r="F26" s="6">
        <f t="shared" si="12"/>
        <v>0</v>
      </c>
      <c r="G26" s="6">
        <f t="shared" si="12"/>
        <v>0</v>
      </c>
      <c r="H26" s="6">
        <f t="shared" si="5"/>
        <v>25914052557.82769</v>
      </c>
      <c r="I26" s="6">
        <f t="shared" si="12"/>
        <v>1508621310</v>
      </c>
      <c r="J26" s="6">
        <f t="shared" si="12"/>
        <v>13589334216</v>
      </c>
      <c r="K26" s="6">
        <f t="shared" si="6"/>
        <v>12324718341.82769</v>
      </c>
      <c r="L26" s="6">
        <f t="shared" si="12"/>
        <v>1487486785</v>
      </c>
      <c r="M26" s="6">
        <f t="shared" si="12"/>
        <v>13462641438</v>
      </c>
      <c r="N26" s="6">
        <f t="shared" si="7"/>
        <v>126692778</v>
      </c>
      <c r="O26" s="6">
        <f t="shared" si="12"/>
        <v>1509790852</v>
      </c>
      <c r="P26" s="6">
        <f t="shared" si="12"/>
        <v>13595798125</v>
      </c>
      <c r="Q26" s="6">
        <f t="shared" si="8"/>
        <v>6463909</v>
      </c>
      <c r="R26" s="6">
        <f t="shared" si="9"/>
        <v>12318254432.82769</v>
      </c>
      <c r="S26" s="6">
        <f t="shared" si="10"/>
        <v>13462641438</v>
      </c>
      <c r="T26" s="326"/>
      <c r="U26" s="330" t="s">
        <v>49</v>
      </c>
      <c r="V26" s="329" t="s">
        <v>50</v>
      </c>
      <c r="W26" s="332">
        <v>25914052557.82769</v>
      </c>
      <c r="X26" s="332">
        <v>0</v>
      </c>
      <c r="Y26" s="332">
        <v>0</v>
      </c>
      <c r="Z26" s="332">
        <v>0</v>
      </c>
      <c r="AA26" s="332">
        <v>0</v>
      </c>
      <c r="AB26" s="332">
        <v>0</v>
      </c>
      <c r="AC26" s="332">
        <v>25914052557.82769</v>
      </c>
      <c r="AD26" s="332">
        <v>1508621310</v>
      </c>
      <c r="AE26" s="332">
        <v>13589334216</v>
      </c>
      <c r="AF26" s="332">
        <v>12324718341.82769</v>
      </c>
      <c r="AG26" s="332">
        <v>1487486785</v>
      </c>
      <c r="AH26" s="332">
        <v>13462641438</v>
      </c>
      <c r="AI26" s="332">
        <v>126692778</v>
      </c>
      <c r="AJ26" s="332">
        <v>1509790852</v>
      </c>
      <c r="AK26" s="332">
        <v>13595798125</v>
      </c>
      <c r="AL26" s="332">
        <v>6463909</v>
      </c>
      <c r="AM26" s="332">
        <v>12318254432.82769</v>
      </c>
      <c r="AN26" s="332">
        <v>0</v>
      </c>
    </row>
    <row r="27" spans="1:40" s="4" customFormat="1" x14ac:dyDescent="0.25">
      <c r="A27" s="14" t="s">
        <v>51</v>
      </c>
      <c r="B27" s="9" t="s">
        <v>52</v>
      </c>
      <c r="C27" s="10">
        <f>+C28</f>
        <v>6220093508.4799995</v>
      </c>
      <c r="D27" s="10">
        <f t="shared" ref="D27:P27" si="13">+D28</f>
        <v>8955496978.0898991</v>
      </c>
      <c r="E27" s="10">
        <f t="shared" si="13"/>
        <v>0</v>
      </c>
      <c r="F27" s="10">
        <f t="shared" si="13"/>
        <v>0</v>
      </c>
      <c r="G27" s="10">
        <f t="shared" si="13"/>
        <v>0</v>
      </c>
      <c r="H27" s="10">
        <f t="shared" si="5"/>
        <v>8955496978.0898991</v>
      </c>
      <c r="I27" s="10">
        <f t="shared" si="13"/>
        <v>612813691</v>
      </c>
      <c r="J27" s="10">
        <f t="shared" si="13"/>
        <v>3285465306</v>
      </c>
      <c r="K27" s="10">
        <f t="shared" si="6"/>
        <v>5670031672.0898991</v>
      </c>
      <c r="L27" s="10">
        <f t="shared" si="13"/>
        <v>612813691</v>
      </c>
      <c r="M27" s="10">
        <f t="shared" si="13"/>
        <v>3285465306</v>
      </c>
      <c r="N27" s="10">
        <f t="shared" si="7"/>
        <v>0</v>
      </c>
      <c r="O27" s="10">
        <f t="shared" si="13"/>
        <v>612813691</v>
      </c>
      <c r="P27" s="10">
        <f t="shared" si="13"/>
        <v>3285465306</v>
      </c>
      <c r="Q27" s="10">
        <f t="shared" si="8"/>
        <v>0</v>
      </c>
      <c r="R27" s="10">
        <f t="shared" si="9"/>
        <v>5670031672.0898991</v>
      </c>
      <c r="S27" s="10">
        <f t="shared" si="10"/>
        <v>3285465306</v>
      </c>
      <c r="T27" s="326"/>
      <c r="U27" s="330" t="s">
        <v>51</v>
      </c>
      <c r="V27" s="329" t="s">
        <v>52</v>
      </c>
      <c r="W27" s="332">
        <v>8955496978.0898991</v>
      </c>
      <c r="X27" s="332">
        <v>0</v>
      </c>
      <c r="Y27" s="332">
        <v>0</v>
      </c>
      <c r="Z27" s="332">
        <v>0</v>
      </c>
      <c r="AA27" s="332">
        <v>0</v>
      </c>
      <c r="AB27" s="332">
        <v>0</v>
      </c>
      <c r="AC27" s="332">
        <v>8955496978.0898991</v>
      </c>
      <c r="AD27" s="332">
        <v>612813691</v>
      </c>
      <c r="AE27" s="332">
        <v>3285465306</v>
      </c>
      <c r="AF27" s="332">
        <v>5670031672.0898991</v>
      </c>
      <c r="AG27" s="332">
        <v>612813691</v>
      </c>
      <c r="AH27" s="332">
        <v>3285465306</v>
      </c>
      <c r="AI27" s="332">
        <v>0</v>
      </c>
      <c r="AJ27" s="332">
        <v>612813691</v>
      </c>
      <c r="AK27" s="332">
        <v>3285465306</v>
      </c>
      <c r="AL27" s="332">
        <v>0</v>
      </c>
      <c r="AM27" s="332">
        <v>5670031672.0898991</v>
      </c>
      <c r="AN27" s="332">
        <v>0</v>
      </c>
    </row>
    <row r="28" spans="1:40" x14ac:dyDescent="0.25">
      <c r="A28" s="13" t="s">
        <v>53</v>
      </c>
      <c r="B28" s="1" t="s">
        <v>52</v>
      </c>
      <c r="C28" s="239">
        <v>6220093508.4799995</v>
      </c>
      <c r="D28" s="176">
        <v>8955496978.0898991</v>
      </c>
      <c r="E28" s="176">
        <v>0</v>
      </c>
      <c r="F28" s="176">
        <v>0</v>
      </c>
      <c r="G28" s="176">
        <v>0</v>
      </c>
      <c r="H28" s="176">
        <f t="shared" si="5"/>
        <v>8955496978.0898991</v>
      </c>
      <c r="I28" s="176">
        <v>612813691</v>
      </c>
      <c r="J28" s="176">
        <v>3285465306</v>
      </c>
      <c r="K28" s="176">
        <f t="shared" si="6"/>
        <v>5670031672.0898991</v>
      </c>
      <c r="L28" s="176">
        <v>612813691</v>
      </c>
      <c r="M28" s="176">
        <v>3285465306</v>
      </c>
      <c r="N28" s="176">
        <f t="shared" si="7"/>
        <v>0</v>
      </c>
      <c r="O28" s="176">
        <v>612813691</v>
      </c>
      <c r="P28" s="176">
        <v>3285465306</v>
      </c>
      <c r="Q28" s="176">
        <f t="shared" si="8"/>
        <v>0</v>
      </c>
      <c r="R28" s="176">
        <f t="shared" si="9"/>
        <v>5670031672.0898991</v>
      </c>
      <c r="S28" s="176">
        <f t="shared" si="10"/>
        <v>3285465306</v>
      </c>
      <c r="T28" s="326"/>
      <c r="U28" s="330" t="s">
        <v>53</v>
      </c>
      <c r="V28" s="329" t="s">
        <v>52</v>
      </c>
      <c r="W28" s="332">
        <v>8955496978.0898991</v>
      </c>
      <c r="X28" s="332">
        <v>0</v>
      </c>
      <c r="Y28" s="332">
        <v>0</v>
      </c>
      <c r="Z28" s="332">
        <v>0</v>
      </c>
      <c r="AA28" s="332">
        <v>0</v>
      </c>
      <c r="AB28" s="332">
        <v>0</v>
      </c>
      <c r="AC28" s="332">
        <v>8955496978.0898991</v>
      </c>
      <c r="AD28" s="332">
        <v>612813691</v>
      </c>
      <c r="AE28" s="332">
        <v>3285465306</v>
      </c>
      <c r="AF28" s="332">
        <v>5670031672.0898991</v>
      </c>
      <c r="AG28" s="332">
        <v>612813691</v>
      </c>
      <c r="AH28" s="332">
        <v>3285465306</v>
      </c>
      <c r="AI28" s="332">
        <v>0</v>
      </c>
      <c r="AJ28" s="332">
        <v>612813691</v>
      </c>
      <c r="AK28" s="332">
        <v>3285465306</v>
      </c>
      <c r="AL28" s="332">
        <v>0</v>
      </c>
      <c r="AM28" s="332">
        <v>5670031672.0898991</v>
      </c>
      <c r="AN28" s="332">
        <v>0</v>
      </c>
    </row>
    <row r="29" spans="1:40" s="4" customFormat="1" x14ac:dyDescent="0.25">
      <c r="A29" s="14" t="s">
        <v>54</v>
      </c>
      <c r="B29" s="9" t="s">
        <v>55</v>
      </c>
      <c r="C29" s="10">
        <f>+C30</f>
        <v>4802275249.5900002</v>
      </c>
      <c r="D29" s="10">
        <f t="shared" ref="D29:P29" si="14">+D30</f>
        <v>4757607769.61026</v>
      </c>
      <c r="E29" s="10">
        <f t="shared" si="14"/>
        <v>0</v>
      </c>
      <c r="F29" s="10">
        <f t="shared" si="14"/>
        <v>0</v>
      </c>
      <c r="G29" s="10">
        <f t="shared" si="14"/>
        <v>0</v>
      </c>
      <c r="H29" s="10">
        <f t="shared" si="5"/>
        <v>4757607769.61026</v>
      </c>
      <c r="I29" s="10">
        <f t="shared" si="14"/>
        <v>462298047</v>
      </c>
      <c r="J29" s="10">
        <f t="shared" si="14"/>
        <v>2610588151</v>
      </c>
      <c r="K29" s="10">
        <f t="shared" si="6"/>
        <v>2147019618.61026</v>
      </c>
      <c r="L29" s="10">
        <f t="shared" si="14"/>
        <v>462370936</v>
      </c>
      <c r="M29" s="10">
        <f t="shared" si="14"/>
        <v>2610588151</v>
      </c>
      <c r="N29" s="10">
        <f t="shared" si="7"/>
        <v>0</v>
      </c>
      <c r="O29" s="10">
        <f t="shared" si="14"/>
        <v>462298047</v>
      </c>
      <c r="P29" s="10">
        <f t="shared" si="14"/>
        <v>2610588151</v>
      </c>
      <c r="Q29" s="10">
        <f t="shared" si="8"/>
        <v>0</v>
      </c>
      <c r="R29" s="10">
        <f t="shared" si="9"/>
        <v>2147019618.61026</v>
      </c>
      <c r="S29" s="10">
        <f t="shared" si="10"/>
        <v>2610588151</v>
      </c>
      <c r="T29" s="326"/>
      <c r="U29" s="330" t="s">
        <v>54</v>
      </c>
      <c r="V29" s="329" t="s">
        <v>55</v>
      </c>
      <c r="W29" s="332">
        <v>4757607769.61026</v>
      </c>
      <c r="X29" s="332">
        <v>0</v>
      </c>
      <c r="Y29" s="332">
        <v>0</v>
      </c>
      <c r="Z29" s="332">
        <v>0</v>
      </c>
      <c r="AA29" s="332">
        <v>0</v>
      </c>
      <c r="AB29" s="332">
        <v>0</v>
      </c>
      <c r="AC29" s="332">
        <v>4757607769.61026</v>
      </c>
      <c r="AD29" s="332">
        <v>462298047</v>
      </c>
      <c r="AE29" s="332">
        <v>2610588151</v>
      </c>
      <c r="AF29" s="332">
        <v>2147019618.61026</v>
      </c>
      <c r="AG29" s="332">
        <v>462370936</v>
      </c>
      <c r="AH29" s="332">
        <v>2610588151</v>
      </c>
      <c r="AI29" s="332">
        <v>0</v>
      </c>
      <c r="AJ29" s="332">
        <v>462298047</v>
      </c>
      <c r="AK29" s="332">
        <v>2610588151</v>
      </c>
      <c r="AL29" s="332">
        <v>0</v>
      </c>
      <c r="AM29" s="332">
        <v>2147019618.61026</v>
      </c>
      <c r="AN29" s="332">
        <v>0</v>
      </c>
    </row>
    <row r="30" spans="1:40" x14ac:dyDescent="0.25">
      <c r="A30" s="13" t="s">
        <v>56</v>
      </c>
      <c r="B30" s="1" t="s">
        <v>55</v>
      </c>
      <c r="C30" s="239">
        <v>4802275249.5900002</v>
      </c>
      <c r="D30" s="176">
        <v>4757607769.61026</v>
      </c>
      <c r="E30" s="176">
        <v>0</v>
      </c>
      <c r="F30" s="176">
        <v>0</v>
      </c>
      <c r="G30" s="176">
        <v>0</v>
      </c>
      <c r="H30" s="176">
        <f t="shared" si="5"/>
        <v>4757607769.61026</v>
      </c>
      <c r="I30" s="176">
        <v>462298047</v>
      </c>
      <c r="J30" s="176">
        <v>2610588151</v>
      </c>
      <c r="K30" s="176">
        <f t="shared" si="6"/>
        <v>2147019618.61026</v>
      </c>
      <c r="L30" s="176">
        <v>462370936</v>
      </c>
      <c r="M30" s="176">
        <v>2610588151</v>
      </c>
      <c r="N30" s="176">
        <f t="shared" si="7"/>
        <v>0</v>
      </c>
      <c r="O30" s="176">
        <v>462298047</v>
      </c>
      <c r="P30" s="176">
        <v>2610588151</v>
      </c>
      <c r="Q30" s="176">
        <f t="shared" si="8"/>
        <v>0</v>
      </c>
      <c r="R30" s="176">
        <f t="shared" si="9"/>
        <v>2147019618.61026</v>
      </c>
      <c r="S30" s="176">
        <f t="shared" si="10"/>
        <v>2610588151</v>
      </c>
      <c r="T30" s="326"/>
      <c r="U30" s="330" t="s">
        <v>56</v>
      </c>
      <c r="V30" s="329" t="s">
        <v>55</v>
      </c>
      <c r="W30" s="332">
        <v>4757607769.61026</v>
      </c>
      <c r="X30" s="332">
        <v>0</v>
      </c>
      <c r="Y30" s="332">
        <v>0</v>
      </c>
      <c r="Z30" s="332">
        <v>0</v>
      </c>
      <c r="AA30" s="332">
        <v>0</v>
      </c>
      <c r="AB30" s="332">
        <v>0</v>
      </c>
      <c r="AC30" s="332">
        <v>4757607769.61026</v>
      </c>
      <c r="AD30" s="332">
        <v>462298047</v>
      </c>
      <c r="AE30" s="332">
        <v>2610588151</v>
      </c>
      <c r="AF30" s="332">
        <v>2147019618.61026</v>
      </c>
      <c r="AG30" s="332">
        <v>462370936</v>
      </c>
      <c r="AH30" s="332">
        <v>2610588151</v>
      </c>
      <c r="AI30" s="332">
        <v>0</v>
      </c>
      <c r="AJ30" s="332">
        <v>462298047</v>
      </c>
      <c r="AK30" s="332">
        <v>2610588151</v>
      </c>
      <c r="AL30" s="332">
        <v>0</v>
      </c>
      <c r="AM30" s="332">
        <v>2147019618.61026</v>
      </c>
      <c r="AN30" s="332">
        <v>0</v>
      </c>
    </row>
    <row r="31" spans="1:40" s="4" customFormat="1" x14ac:dyDescent="0.25">
      <c r="A31" s="14" t="s">
        <v>57</v>
      </c>
      <c r="B31" s="9" t="s">
        <v>58</v>
      </c>
      <c r="C31" s="10">
        <f>+C32</f>
        <v>5480700723</v>
      </c>
      <c r="D31" s="10">
        <f t="shared" ref="D31:P31" si="15">+D32</f>
        <v>5341622671</v>
      </c>
      <c r="E31" s="10">
        <f t="shared" si="15"/>
        <v>0</v>
      </c>
      <c r="F31" s="10">
        <f t="shared" si="15"/>
        <v>0</v>
      </c>
      <c r="G31" s="10">
        <f t="shared" si="15"/>
        <v>0</v>
      </c>
      <c r="H31" s="10">
        <f t="shared" si="5"/>
        <v>5341622671</v>
      </c>
      <c r="I31" s="10">
        <f t="shared" si="15"/>
        <v>0</v>
      </c>
      <c r="J31" s="10">
        <f t="shared" si="15"/>
        <v>5341622671</v>
      </c>
      <c r="K31" s="10">
        <f t="shared" si="6"/>
        <v>0</v>
      </c>
      <c r="L31" s="10">
        <f t="shared" si="15"/>
        <v>0</v>
      </c>
      <c r="M31" s="10">
        <f t="shared" si="15"/>
        <v>5341622671</v>
      </c>
      <c r="N31" s="10">
        <f t="shared" si="7"/>
        <v>0</v>
      </c>
      <c r="O31" s="10">
        <f t="shared" si="15"/>
        <v>0</v>
      </c>
      <c r="P31" s="10">
        <f t="shared" si="15"/>
        <v>5341622671</v>
      </c>
      <c r="Q31" s="10">
        <f t="shared" si="8"/>
        <v>0</v>
      </c>
      <c r="R31" s="10">
        <f t="shared" si="9"/>
        <v>0</v>
      </c>
      <c r="S31" s="10">
        <f t="shared" si="10"/>
        <v>5341622671</v>
      </c>
      <c r="T31" s="326"/>
      <c r="U31" s="330" t="s">
        <v>57</v>
      </c>
      <c r="V31" s="329" t="s">
        <v>58</v>
      </c>
      <c r="W31" s="332">
        <v>5341622671</v>
      </c>
      <c r="X31" s="332">
        <v>0</v>
      </c>
      <c r="Y31" s="332">
        <v>0</v>
      </c>
      <c r="Z31" s="332">
        <v>0</v>
      </c>
      <c r="AA31" s="332">
        <v>0</v>
      </c>
      <c r="AB31" s="332">
        <v>0</v>
      </c>
      <c r="AC31" s="332">
        <v>5341622671</v>
      </c>
      <c r="AD31" s="332">
        <v>0</v>
      </c>
      <c r="AE31" s="332">
        <v>5341622671</v>
      </c>
      <c r="AF31" s="332">
        <v>0</v>
      </c>
      <c r="AG31" s="332">
        <v>0</v>
      </c>
      <c r="AH31" s="332">
        <v>5341622671</v>
      </c>
      <c r="AI31" s="332">
        <v>0</v>
      </c>
      <c r="AJ31" s="332">
        <v>0</v>
      </c>
      <c r="AK31" s="332">
        <v>5341622671</v>
      </c>
      <c r="AL31" s="332">
        <v>0</v>
      </c>
      <c r="AM31" s="332">
        <v>0</v>
      </c>
      <c r="AN31" s="332">
        <v>0</v>
      </c>
    </row>
    <row r="32" spans="1:40" x14ac:dyDescent="0.25">
      <c r="A32" s="13" t="s">
        <v>59</v>
      </c>
      <c r="B32" s="1" t="s">
        <v>58</v>
      </c>
      <c r="C32" s="239">
        <v>5480700723</v>
      </c>
      <c r="D32" s="176">
        <v>5341622671</v>
      </c>
      <c r="E32" s="176">
        <v>0</v>
      </c>
      <c r="F32" s="176">
        <v>0</v>
      </c>
      <c r="G32" s="176">
        <v>0</v>
      </c>
      <c r="H32" s="176">
        <f t="shared" si="5"/>
        <v>5341622671</v>
      </c>
      <c r="I32" s="176">
        <v>0</v>
      </c>
      <c r="J32" s="176">
        <v>5341622671</v>
      </c>
      <c r="K32" s="176">
        <f t="shared" si="6"/>
        <v>0</v>
      </c>
      <c r="L32" s="176">
        <v>0</v>
      </c>
      <c r="M32" s="176">
        <v>5341622671</v>
      </c>
      <c r="N32" s="176">
        <f t="shared" si="7"/>
        <v>0</v>
      </c>
      <c r="O32" s="176">
        <v>0</v>
      </c>
      <c r="P32" s="176">
        <v>5341622671</v>
      </c>
      <c r="Q32" s="176">
        <f t="shared" si="8"/>
        <v>0</v>
      </c>
      <c r="R32" s="176">
        <f t="shared" si="9"/>
        <v>0</v>
      </c>
      <c r="S32" s="176">
        <f t="shared" si="10"/>
        <v>5341622671</v>
      </c>
      <c r="T32" s="326"/>
      <c r="U32" s="330" t="s">
        <v>59</v>
      </c>
      <c r="V32" s="329" t="s">
        <v>58</v>
      </c>
      <c r="W32" s="332">
        <v>5341622671</v>
      </c>
      <c r="X32" s="332">
        <v>0</v>
      </c>
      <c r="Y32" s="332">
        <v>0</v>
      </c>
      <c r="Z32" s="332">
        <v>0</v>
      </c>
      <c r="AA32" s="332">
        <v>0</v>
      </c>
      <c r="AB32" s="332">
        <v>0</v>
      </c>
      <c r="AC32" s="332">
        <v>5341622671</v>
      </c>
      <c r="AD32" s="332">
        <v>0</v>
      </c>
      <c r="AE32" s="332">
        <v>5341622671</v>
      </c>
      <c r="AF32" s="332">
        <v>0</v>
      </c>
      <c r="AG32" s="332">
        <v>0</v>
      </c>
      <c r="AH32" s="332">
        <v>5341622671</v>
      </c>
      <c r="AI32" s="332">
        <v>0</v>
      </c>
      <c r="AJ32" s="332">
        <v>0</v>
      </c>
      <c r="AK32" s="332">
        <v>5341622671</v>
      </c>
      <c r="AL32" s="332">
        <v>0</v>
      </c>
      <c r="AM32" s="332">
        <v>0</v>
      </c>
      <c r="AN32" s="332">
        <v>0</v>
      </c>
    </row>
    <row r="33" spans="1:40" s="4" customFormat="1" x14ac:dyDescent="0.25">
      <c r="A33" s="14" t="s">
        <v>60</v>
      </c>
      <c r="B33" s="9" t="s">
        <v>61</v>
      </c>
      <c r="C33" s="10">
        <f>+C34</f>
        <v>2175979462.3600001</v>
      </c>
      <c r="D33" s="10">
        <f t="shared" ref="D33:P33" si="16">+D34</f>
        <v>2265386950.80408</v>
      </c>
      <c r="E33" s="10">
        <f t="shared" si="16"/>
        <v>0</v>
      </c>
      <c r="F33" s="10">
        <f t="shared" si="16"/>
        <v>0</v>
      </c>
      <c r="G33" s="10">
        <f t="shared" si="16"/>
        <v>0</v>
      </c>
      <c r="H33" s="10">
        <f t="shared" si="5"/>
        <v>2265386950.80408</v>
      </c>
      <c r="I33" s="10">
        <f t="shared" si="16"/>
        <v>214632251</v>
      </c>
      <c r="J33" s="10">
        <f t="shared" si="16"/>
        <v>1129379767</v>
      </c>
      <c r="K33" s="10">
        <f t="shared" si="6"/>
        <v>1136007183.80408</v>
      </c>
      <c r="L33" s="10">
        <f t="shared" si="16"/>
        <v>214657140</v>
      </c>
      <c r="M33" s="10">
        <f t="shared" si="16"/>
        <v>1129379767</v>
      </c>
      <c r="N33" s="10">
        <f t="shared" si="7"/>
        <v>0</v>
      </c>
      <c r="O33" s="10">
        <f t="shared" si="16"/>
        <v>214632251</v>
      </c>
      <c r="P33" s="10">
        <f t="shared" si="16"/>
        <v>1129379767</v>
      </c>
      <c r="Q33" s="10">
        <f t="shared" si="8"/>
        <v>0</v>
      </c>
      <c r="R33" s="10">
        <f t="shared" si="9"/>
        <v>1136007183.80408</v>
      </c>
      <c r="S33" s="10">
        <f t="shared" si="10"/>
        <v>1129379767</v>
      </c>
      <c r="T33" s="326"/>
      <c r="U33" s="330" t="s">
        <v>60</v>
      </c>
      <c r="V33" s="329" t="s">
        <v>61</v>
      </c>
      <c r="W33" s="332">
        <v>2265386950.80408</v>
      </c>
      <c r="X33" s="332">
        <v>0</v>
      </c>
      <c r="Y33" s="332">
        <v>0</v>
      </c>
      <c r="Z33" s="332">
        <v>0</v>
      </c>
      <c r="AA33" s="332">
        <v>0</v>
      </c>
      <c r="AB33" s="332">
        <v>0</v>
      </c>
      <c r="AC33" s="332">
        <v>2265386950.80408</v>
      </c>
      <c r="AD33" s="332">
        <v>214632251</v>
      </c>
      <c r="AE33" s="332">
        <v>1129379767</v>
      </c>
      <c r="AF33" s="332">
        <v>1136007183.80408</v>
      </c>
      <c r="AG33" s="332">
        <v>214657140</v>
      </c>
      <c r="AH33" s="332">
        <v>1129379767</v>
      </c>
      <c r="AI33" s="332">
        <v>0</v>
      </c>
      <c r="AJ33" s="332">
        <v>214632251</v>
      </c>
      <c r="AK33" s="332">
        <v>1129379767</v>
      </c>
      <c r="AL33" s="332">
        <v>0</v>
      </c>
      <c r="AM33" s="332">
        <v>1136007183.80408</v>
      </c>
      <c r="AN33" s="332">
        <v>0</v>
      </c>
    </row>
    <row r="34" spans="1:40" x14ac:dyDescent="0.25">
      <c r="A34" s="13" t="s">
        <v>62</v>
      </c>
      <c r="B34" s="1" t="s">
        <v>61</v>
      </c>
      <c r="C34" s="239">
        <v>2175979462.3600001</v>
      </c>
      <c r="D34" s="176">
        <v>2265386950.80408</v>
      </c>
      <c r="E34" s="176">
        <v>0</v>
      </c>
      <c r="F34" s="176">
        <v>0</v>
      </c>
      <c r="G34" s="176">
        <v>0</v>
      </c>
      <c r="H34" s="176">
        <f t="shared" si="5"/>
        <v>2265386950.80408</v>
      </c>
      <c r="I34" s="176">
        <v>214632251</v>
      </c>
      <c r="J34" s="176">
        <v>1129379767</v>
      </c>
      <c r="K34" s="176">
        <f t="shared" si="6"/>
        <v>1136007183.80408</v>
      </c>
      <c r="L34" s="176">
        <v>214657140</v>
      </c>
      <c r="M34" s="176">
        <v>1129379767</v>
      </c>
      <c r="N34" s="176">
        <f t="shared" si="7"/>
        <v>0</v>
      </c>
      <c r="O34" s="176">
        <v>214632251</v>
      </c>
      <c r="P34" s="176">
        <v>1129379767</v>
      </c>
      <c r="Q34" s="176">
        <f t="shared" si="8"/>
        <v>0</v>
      </c>
      <c r="R34" s="176">
        <f t="shared" si="9"/>
        <v>1136007183.80408</v>
      </c>
      <c r="S34" s="176">
        <f t="shared" si="10"/>
        <v>1129379767</v>
      </c>
      <c r="T34" s="326"/>
      <c r="U34" s="330" t="s">
        <v>62</v>
      </c>
      <c r="V34" s="329" t="s">
        <v>61</v>
      </c>
      <c r="W34" s="332">
        <v>2265386950.80408</v>
      </c>
      <c r="X34" s="332">
        <v>0</v>
      </c>
      <c r="Y34" s="332">
        <v>0</v>
      </c>
      <c r="Z34" s="332">
        <v>0</v>
      </c>
      <c r="AA34" s="332">
        <v>0</v>
      </c>
      <c r="AB34" s="332">
        <v>0</v>
      </c>
      <c r="AC34" s="332">
        <v>2265386950.80408</v>
      </c>
      <c r="AD34" s="332">
        <v>214632251</v>
      </c>
      <c r="AE34" s="332">
        <v>1129379767</v>
      </c>
      <c r="AF34" s="332">
        <v>1136007183.80408</v>
      </c>
      <c r="AG34" s="332">
        <v>214657140</v>
      </c>
      <c r="AH34" s="332">
        <v>1129379767</v>
      </c>
      <c r="AI34" s="332">
        <v>0</v>
      </c>
      <c r="AJ34" s="332">
        <v>214632251</v>
      </c>
      <c r="AK34" s="332">
        <v>1129379767</v>
      </c>
      <c r="AL34" s="332">
        <v>0</v>
      </c>
      <c r="AM34" s="332">
        <v>1136007183.80408</v>
      </c>
      <c r="AN34" s="332">
        <v>0</v>
      </c>
    </row>
    <row r="35" spans="1:40" s="4" customFormat="1" x14ac:dyDescent="0.25">
      <c r="A35" s="14" t="s">
        <v>63</v>
      </c>
      <c r="B35" s="9" t="s">
        <v>64</v>
      </c>
      <c r="C35" s="10">
        <f>+C36</f>
        <v>425604827</v>
      </c>
      <c r="D35" s="10">
        <f t="shared" ref="D35:P35" si="17">+D36</f>
        <v>2894897975.2203898</v>
      </c>
      <c r="E35" s="10">
        <f t="shared" si="17"/>
        <v>0</v>
      </c>
      <c r="F35" s="10">
        <f t="shared" si="17"/>
        <v>0</v>
      </c>
      <c r="G35" s="10">
        <f t="shared" si="17"/>
        <v>0</v>
      </c>
      <c r="H35" s="10">
        <f t="shared" si="5"/>
        <v>2894897975.2203898</v>
      </c>
      <c r="I35" s="10">
        <f t="shared" si="17"/>
        <v>56961764</v>
      </c>
      <c r="J35" s="10">
        <f t="shared" si="17"/>
        <v>323325542</v>
      </c>
      <c r="K35" s="10">
        <f t="shared" si="6"/>
        <v>2571572433.2203898</v>
      </c>
      <c r="L35" s="10">
        <f t="shared" si="17"/>
        <v>35729461</v>
      </c>
      <c r="M35" s="10">
        <f t="shared" si="17"/>
        <v>196632764</v>
      </c>
      <c r="N35" s="10">
        <f t="shared" si="7"/>
        <v>126692778</v>
      </c>
      <c r="O35" s="10">
        <f t="shared" si="17"/>
        <v>58131306</v>
      </c>
      <c r="P35" s="10">
        <f t="shared" si="17"/>
        <v>329789451</v>
      </c>
      <c r="Q35" s="10">
        <f t="shared" si="8"/>
        <v>6463909</v>
      </c>
      <c r="R35" s="10">
        <f t="shared" si="9"/>
        <v>2565108524.2203898</v>
      </c>
      <c r="S35" s="10">
        <f t="shared" si="10"/>
        <v>196632764</v>
      </c>
      <c r="T35" s="326"/>
      <c r="U35" s="330" t="s">
        <v>63</v>
      </c>
      <c r="V35" s="329" t="s">
        <v>64</v>
      </c>
      <c r="W35" s="332">
        <v>2894897975.2203898</v>
      </c>
      <c r="X35" s="332">
        <v>0</v>
      </c>
      <c r="Y35" s="332">
        <v>0</v>
      </c>
      <c r="Z35" s="332">
        <v>0</v>
      </c>
      <c r="AA35" s="332">
        <v>0</v>
      </c>
      <c r="AB35" s="332">
        <v>0</v>
      </c>
      <c r="AC35" s="332">
        <v>2894897975.2203898</v>
      </c>
      <c r="AD35" s="332">
        <v>56961764</v>
      </c>
      <c r="AE35" s="332">
        <v>323325542</v>
      </c>
      <c r="AF35" s="332">
        <v>2571572433.2203898</v>
      </c>
      <c r="AG35" s="332">
        <v>35729461</v>
      </c>
      <c r="AH35" s="332">
        <v>196632764</v>
      </c>
      <c r="AI35" s="332">
        <v>126692778</v>
      </c>
      <c r="AJ35" s="332">
        <v>58131306</v>
      </c>
      <c r="AK35" s="332">
        <v>329789451</v>
      </c>
      <c r="AL35" s="332">
        <v>6463909</v>
      </c>
      <c r="AM35" s="332">
        <v>2565108524.2203898</v>
      </c>
      <c r="AN35" s="332">
        <v>0</v>
      </c>
    </row>
    <row r="36" spans="1:40" x14ac:dyDescent="0.25">
      <c r="A36" s="13" t="s">
        <v>65</v>
      </c>
      <c r="B36" s="1" t="s">
        <v>64</v>
      </c>
      <c r="C36" s="239">
        <v>425604827</v>
      </c>
      <c r="D36" s="176">
        <v>2894897975.2203898</v>
      </c>
      <c r="E36" s="176">
        <v>0</v>
      </c>
      <c r="F36" s="176">
        <v>0</v>
      </c>
      <c r="G36" s="176">
        <v>0</v>
      </c>
      <c r="H36" s="176">
        <f t="shared" si="5"/>
        <v>2894897975.2203898</v>
      </c>
      <c r="I36" s="176">
        <v>56961764</v>
      </c>
      <c r="J36" s="176">
        <v>323325542</v>
      </c>
      <c r="K36" s="176">
        <f t="shared" si="6"/>
        <v>2571572433.2203898</v>
      </c>
      <c r="L36" s="176">
        <v>35729461</v>
      </c>
      <c r="M36" s="176">
        <v>196632764</v>
      </c>
      <c r="N36" s="176">
        <f t="shared" si="7"/>
        <v>126692778</v>
      </c>
      <c r="O36" s="176">
        <v>58131306</v>
      </c>
      <c r="P36" s="176">
        <v>329789451</v>
      </c>
      <c r="Q36" s="176">
        <f t="shared" si="8"/>
        <v>6463909</v>
      </c>
      <c r="R36" s="176">
        <f t="shared" si="9"/>
        <v>2565108524.2203898</v>
      </c>
      <c r="S36" s="176">
        <f t="shared" si="10"/>
        <v>196632764</v>
      </c>
      <c r="T36" s="326"/>
      <c r="U36" s="330" t="s">
        <v>65</v>
      </c>
      <c r="V36" s="329" t="s">
        <v>64</v>
      </c>
      <c r="W36" s="332">
        <v>2894897975.2203898</v>
      </c>
      <c r="X36" s="332">
        <v>0</v>
      </c>
      <c r="Y36" s="332">
        <v>0</v>
      </c>
      <c r="Z36" s="332">
        <v>0</v>
      </c>
      <c r="AA36" s="332">
        <v>0</v>
      </c>
      <c r="AB36" s="332">
        <v>0</v>
      </c>
      <c r="AC36" s="332">
        <v>2894897975.2203898</v>
      </c>
      <c r="AD36" s="332">
        <v>56961764</v>
      </c>
      <c r="AE36" s="332">
        <v>323325542</v>
      </c>
      <c r="AF36" s="332">
        <v>2571572433.2203898</v>
      </c>
      <c r="AG36" s="332">
        <v>35729461</v>
      </c>
      <c r="AH36" s="332">
        <v>196632764</v>
      </c>
      <c r="AI36" s="332">
        <v>126692778</v>
      </c>
      <c r="AJ36" s="332">
        <v>58131306</v>
      </c>
      <c r="AK36" s="332">
        <v>329789451</v>
      </c>
      <c r="AL36" s="332">
        <v>6463909</v>
      </c>
      <c r="AM36" s="332">
        <v>2565108524.2203898</v>
      </c>
      <c r="AN36" s="332">
        <v>0</v>
      </c>
    </row>
    <row r="37" spans="1:40" s="4" customFormat="1" x14ac:dyDescent="0.25">
      <c r="A37" s="14" t="s">
        <v>66</v>
      </c>
      <c r="B37" s="9" t="s">
        <v>67</v>
      </c>
      <c r="C37" s="10">
        <f>+C38</f>
        <v>1658722887.6400001</v>
      </c>
      <c r="D37" s="10">
        <f t="shared" ref="D37:P37" si="18">+D38</f>
        <v>1699040213.10306</v>
      </c>
      <c r="E37" s="10">
        <f t="shared" si="18"/>
        <v>0</v>
      </c>
      <c r="F37" s="10">
        <f t="shared" si="18"/>
        <v>0</v>
      </c>
      <c r="G37" s="10">
        <f t="shared" si="18"/>
        <v>0</v>
      </c>
      <c r="H37" s="10">
        <f t="shared" si="5"/>
        <v>1699040213.10306</v>
      </c>
      <c r="I37" s="10">
        <f t="shared" si="18"/>
        <v>161915557</v>
      </c>
      <c r="J37" s="10">
        <f t="shared" si="18"/>
        <v>898952779</v>
      </c>
      <c r="K37" s="10">
        <f t="shared" si="6"/>
        <v>800087434.10306001</v>
      </c>
      <c r="L37" s="10">
        <f t="shared" si="18"/>
        <v>161915557</v>
      </c>
      <c r="M37" s="10">
        <f t="shared" si="18"/>
        <v>898952779</v>
      </c>
      <c r="N37" s="10">
        <f t="shared" si="7"/>
        <v>0</v>
      </c>
      <c r="O37" s="10">
        <f t="shared" si="18"/>
        <v>161915557</v>
      </c>
      <c r="P37" s="10">
        <f t="shared" si="18"/>
        <v>898952779</v>
      </c>
      <c r="Q37" s="10">
        <f t="shared" si="8"/>
        <v>0</v>
      </c>
      <c r="R37" s="10">
        <f t="shared" si="9"/>
        <v>800087434.10306001</v>
      </c>
      <c r="S37" s="10">
        <f t="shared" si="10"/>
        <v>898952779</v>
      </c>
      <c r="T37" s="326"/>
      <c r="U37" s="330" t="s">
        <v>66</v>
      </c>
      <c r="V37" s="329" t="s">
        <v>67</v>
      </c>
      <c r="W37" s="332">
        <v>1699040213.10306</v>
      </c>
      <c r="X37" s="332">
        <v>0</v>
      </c>
      <c r="Y37" s="332">
        <v>0</v>
      </c>
      <c r="Z37" s="332">
        <v>0</v>
      </c>
      <c r="AA37" s="332">
        <v>0</v>
      </c>
      <c r="AB37" s="332">
        <v>0</v>
      </c>
      <c r="AC37" s="332">
        <v>1699040213.10306</v>
      </c>
      <c r="AD37" s="332">
        <v>161915557</v>
      </c>
      <c r="AE37" s="332">
        <v>898952779</v>
      </c>
      <c r="AF37" s="332">
        <v>800087434.10306001</v>
      </c>
      <c r="AG37" s="332">
        <v>161915557</v>
      </c>
      <c r="AH37" s="332">
        <v>898952779</v>
      </c>
      <c r="AI37" s="332">
        <v>0</v>
      </c>
      <c r="AJ37" s="332">
        <v>161915557</v>
      </c>
      <c r="AK37" s="332">
        <v>898952779</v>
      </c>
      <c r="AL37" s="332">
        <v>0</v>
      </c>
      <c r="AM37" s="332">
        <v>800087434.10306001</v>
      </c>
      <c r="AN37" s="332">
        <v>0</v>
      </c>
    </row>
    <row r="38" spans="1:40" x14ac:dyDescent="0.25">
      <c r="A38" s="13" t="s">
        <v>68</v>
      </c>
      <c r="B38" s="1" t="s">
        <v>67</v>
      </c>
      <c r="C38" s="239">
        <v>1658722887.6400001</v>
      </c>
      <c r="D38" s="176">
        <v>1699040213.10306</v>
      </c>
      <c r="E38" s="176">
        <v>0</v>
      </c>
      <c r="F38" s="176">
        <v>0</v>
      </c>
      <c r="G38" s="176">
        <v>0</v>
      </c>
      <c r="H38" s="176">
        <f t="shared" si="5"/>
        <v>1699040213.10306</v>
      </c>
      <c r="I38" s="176">
        <v>161915557</v>
      </c>
      <c r="J38" s="176">
        <v>898952779</v>
      </c>
      <c r="K38" s="176">
        <f t="shared" si="6"/>
        <v>800087434.10306001</v>
      </c>
      <c r="L38" s="176">
        <v>161915557</v>
      </c>
      <c r="M38" s="176">
        <v>898952779</v>
      </c>
      <c r="N38" s="176">
        <f t="shared" si="7"/>
        <v>0</v>
      </c>
      <c r="O38" s="176">
        <v>161915557</v>
      </c>
      <c r="P38" s="176">
        <v>898952779</v>
      </c>
      <c r="Q38" s="176">
        <f t="shared" si="8"/>
        <v>0</v>
      </c>
      <c r="R38" s="176">
        <f t="shared" si="9"/>
        <v>800087434.10306001</v>
      </c>
      <c r="S38" s="176">
        <f t="shared" si="10"/>
        <v>898952779</v>
      </c>
      <c r="T38" s="326"/>
      <c r="U38" s="330" t="s">
        <v>68</v>
      </c>
      <c r="V38" s="329" t="s">
        <v>67</v>
      </c>
      <c r="W38" s="332">
        <v>1699040213.10306</v>
      </c>
      <c r="X38" s="332">
        <v>0</v>
      </c>
      <c r="Y38" s="332">
        <v>0</v>
      </c>
      <c r="Z38" s="332">
        <v>0</v>
      </c>
      <c r="AA38" s="332">
        <v>0</v>
      </c>
      <c r="AB38" s="332">
        <v>0</v>
      </c>
      <c r="AC38" s="332">
        <v>1699040213.10306</v>
      </c>
      <c r="AD38" s="332">
        <v>161915557</v>
      </c>
      <c r="AE38" s="332">
        <v>898952779</v>
      </c>
      <c r="AF38" s="332">
        <v>800087434.10306001</v>
      </c>
      <c r="AG38" s="332">
        <v>161915557</v>
      </c>
      <c r="AH38" s="332">
        <v>898952779</v>
      </c>
      <c r="AI38" s="332">
        <v>0</v>
      </c>
      <c r="AJ38" s="332">
        <v>161915557</v>
      </c>
      <c r="AK38" s="332">
        <v>898952779</v>
      </c>
      <c r="AL38" s="332">
        <v>0</v>
      </c>
      <c r="AM38" s="332">
        <v>800087434.10306001</v>
      </c>
      <c r="AN38" s="332">
        <v>0</v>
      </c>
    </row>
    <row r="39" spans="1:40" s="4" customFormat="1" x14ac:dyDescent="0.25">
      <c r="A39" s="11" t="s">
        <v>69</v>
      </c>
      <c r="B39" s="5" t="s">
        <v>70</v>
      </c>
      <c r="C39" s="6">
        <f>+C40</f>
        <v>2007141224</v>
      </c>
      <c r="D39" s="6">
        <f t="shared" ref="D39:P39" si="19">+D40</f>
        <v>6065727264.5904703</v>
      </c>
      <c r="E39" s="6">
        <f t="shared" si="19"/>
        <v>0</v>
      </c>
      <c r="F39" s="6">
        <f t="shared" si="19"/>
        <v>162179794</v>
      </c>
      <c r="G39" s="6">
        <f t="shared" si="19"/>
        <v>0</v>
      </c>
      <c r="H39" s="6">
        <f t="shared" si="5"/>
        <v>5903547470.5904703</v>
      </c>
      <c r="I39" s="6">
        <f t="shared" si="19"/>
        <v>308213749</v>
      </c>
      <c r="J39" s="6">
        <f t="shared" si="19"/>
        <v>1557809193</v>
      </c>
      <c r="K39" s="6">
        <f t="shared" si="6"/>
        <v>4345738277.5904703</v>
      </c>
      <c r="L39" s="6">
        <f t="shared" si="19"/>
        <v>306213749</v>
      </c>
      <c r="M39" s="6">
        <f t="shared" si="19"/>
        <v>1551568571</v>
      </c>
      <c r="N39" s="6">
        <f t="shared" si="7"/>
        <v>6240622</v>
      </c>
      <c r="O39" s="6">
        <f t="shared" si="19"/>
        <v>296405441</v>
      </c>
      <c r="P39" s="6">
        <f t="shared" si="19"/>
        <v>1559027193</v>
      </c>
      <c r="Q39" s="6">
        <f t="shared" si="8"/>
        <v>1218000</v>
      </c>
      <c r="R39" s="6">
        <f t="shared" si="9"/>
        <v>4344520277.5904703</v>
      </c>
      <c r="S39" s="6">
        <f t="shared" si="10"/>
        <v>1551568571</v>
      </c>
      <c r="U39" s="330" t="s">
        <v>69</v>
      </c>
      <c r="V39" s="329" t="s">
        <v>70</v>
      </c>
      <c r="W39" s="332">
        <v>6065727264.5904703</v>
      </c>
      <c r="X39" s="332">
        <v>0</v>
      </c>
      <c r="Y39" s="332">
        <v>162179794</v>
      </c>
      <c r="Z39" s="332">
        <v>0</v>
      </c>
      <c r="AA39" s="332">
        <v>0</v>
      </c>
      <c r="AB39" s="332">
        <v>0</v>
      </c>
      <c r="AC39" s="332">
        <v>5903547470.5904703</v>
      </c>
      <c r="AD39" s="332">
        <v>308213749</v>
      </c>
      <c r="AE39" s="332">
        <v>1557809193</v>
      </c>
      <c r="AF39" s="332">
        <v>4345738277.5904703</v>
      </c>
      <c r="AG39" s="332">
        <v>306213749</v>
      </c>
      <c r="AH39" s="332">
        <v>1551568571</v>
      </c>
      <c r="AI39" s="332">
        <v>6240622</v>
      </c>
      <c r="AJ39" s="332">
        <v>296405441</v>
      </c>
      <c r="AK39" s="332">
        <v>1559027193</v>
      </c>
      <c r="AL39" s="332">
        <v>1218000</v>
      </c>
      <c r="AM39" s="332">
        <v>4344520277.5904703</v>
      </c>
      <c r="AN39" s="332">
        <v>0</v>
      </c>
    </row>
    <row r="40" spans="1:40" s="4" customFormat="1" x14ac:dyDescent="0.25">
      <c r="A40" s="14" t="s">
        <v>71</v>
      </c>
      <c r="B40" s="9" t="s">
        <v>72</v>
      </c>
      <c r="C40" s="10">
        <f>SUM(C41:C48)</f>
        <v>2007141224</v>
      </c>
      <c r="D40" s="10">
        <f>SUM(D41:D48)</f>
        <v>6065727264.5904703</v>
      </c>
      <c r="E40" s="10">
        <f t="shared" ref="E40:P40" si="20">SUM(E41:E48)</f>
        <v>0</v>
      </c>
      <c r="F40" s="10">
        <f t="shared" si="20"/>
        <v>162179794</v>
      </c>
      <c r="G40" s="10">
        <f t="shared" si="20"/>
        <v>0</v>
      </c>
      <c r="H40" s="10">
        <f t="shared" si="5"/>
        <v>5903547470.5904703</v>
      </c>
      <c r="I40" s="10">
        <f t="shared" si="20"/>
        <v>308213749</v>
      </c>
      <c r="J40" s="10">
        <f t="shared" si="20"/>
        <v>1557809193</v>
      </c>
      <c r="K40" s="10">
        <f t="shared" si="6"/>
        <v>4345738277.5904703</v>
      </c>
      <c r="L40" s="10">
        <f t="shared" si="20"/>
        <v>306213749</v>
      </c>
      <c r="M40" s="10">
        <f t="shared" si="20"/>
        <v>1551568571</v>
      </c>
      <c r="N40" s="10">
        <f t="shared" si="7"/>
        <v>6240622</v>
      </c>
      <c r="O40" s="10">
        <f t="shared" si="20"/>
        <v>296405441</v>
      </c>
      <c r="P40" s="10">
        <f t="shared" si="20"/>
        <v>1559027193</v>
      </c>
      <c r="Q40" s="10">
        <f t="shared" si="8"/>
        <v>1218000</v>
      </c>
      <c r="R40" s="10">
        <f t="shared" si="9"/>
        <v>4344520277.5904703</v>
      </c>
      <c r="S40" s="10">
        <f t="shared" si="10"/>
        <v>1551568571</v>
      </c>
      <c r="U40" s="330" t="s">
        <v>71</v>
      </c>
      <c r="V40" s="329" t="s">
        <v>72</v>
      </c>
      <c r="W40" s="332">
        <v>6065727264.5904703</v>
      </c>
      <c r="X40" s="332">
        <v>0</v>
      </c>
      <c r="Y40" s="332">
        <v>162179794</v>
      </c>
      <c r="Z40" s="332">
        <v>0</v>
      </c>
      <c r="AA40" s="332">
        <v>0</v>
      </c>
      <c r="AB40" s="332">
        <v>0</v>
      </c>
      <c r="AC40" s="332">
        <v>5903547470.5904703</v>
      </c>
      <c r="AD40" s="332">
        <v>308213749</v>
      </c>
      <c r="AE40" s="332">
        <v>1557809193</v>
      </c>
      <c r="AF40" s="332">
        <v>4345738277.5904703</v>
      </c>
      <c r="AG40" s="332">
        <v>306213749</v>
      </c>
      <c r="AH40" s="332">
        <v>1551568571</v>
      </c>
      <c r="AI40" s="332">
        <v>6240622</v>
      </c>
      <c r="AJ40" s="332">
        <v>296405441</v>
      </c>
      <c r="AK40" s="332">
        <v>1559027193</v>
      </c>
      <c r="AL40" s="332">
        <v>1218000</v>
      </c>
      <c r="AM40" s="332">
        <v>4344520277.5904703</v>
      </c>
      <c r="AN40" s="332">
        <v>0</v>
      </c>
    </row>
    <row r="41" spans="1:40" x14ac:dyDescent="0.25">
      <c r="A41" s="13" t="s">
        <v>73</v>
      </c>
      <c r="B41" s="1" t="s">
        <v>74</v>
      </c>
      <c r="C41" s="239">
        <v>0</v>
      </c>
      <c r="D41" s="176">
        <v>1914583264.5904701</v>
      </c>
      <c r="E41" s="176">
        <v>0</v>
      </c>
      <c r="F41" s="176">
        <f>92000000+70179794</f>
        <v>162179794</v>
      </c>
      <c r="G41" s="176">
        <v>0</v>
      </c>
      <c r="H41" s="176">
        <f t="shared" si="5"/>
        <v>1752403470.5904701</v>
      </c>
      <c r="I41" s="176">
        <v>0</v>
      </c>
      <c r="J41" s="176">
        <v>0</v>
      </c>
      <c r="K41" s="176">
        <f t="shared" si="6"/>
        <v>1752403470.5904701</v>
      </c>
      <c r="L41" s="176">
        <v>0</v>
      </c>
      <c r="M41" s="176">
        <v>0</v>
      </c>
      <c r="N41" s="176">
        <f t="shared" si="7"/>
        <v>0</v>
      </c>
      <c r="O41" s="176">
        <v>0</v>
      </c>
      <c r="P41" s="176">
        <v>0</v>
      </c>
      <c r="Q41" s="176">
        <f t="shared" si="8"/>
        <v>0</v>
      </c>
      <c r="R41" s="176">
        <f t="shared" si="9"/>
        <v>1752403470.5904701</v>
      </c>
      <c r="S41" s="176">
        <f t="shared" si="10"/>
        <v>0</v>
      </c>
      <c r="U41" s="330" t="s">
        <v>73</v>
      </c>
      <c r="V41" s="329" t="s">
        <v>74</v>
      </c>
      <c r="W41" s="332">
        <v>1914583264.5904701</v>
      </c>
      <c r="X41" s="332">
        <v>0</v>
      </c>
      <c r="Y41" s="332">
        <v>162179794</v>
      </c>
      <c r="Z41" s="332">
        <v>0</v>
      </c>
      <c r="AA41" s="332">
        <v>0</v>
      </c>
      <c r="AB41" s="332">
        <v>0</v>
      </c>
      <c r="AC41" s="332">
        <v>1752403470.5904701</v>
      </c>
      <c r="AD41" s="332">
        <v>0</v>
      </c>
      <c r="AE41" s="332">
        <v>0</v>
      </c>
      <c r="AF41" s="332">
        <v>1752403470.5904701</v>
      </c>
      <c r="AG41" s="332">
        <v>0</v>
      </c>
      <c r="AH41" s="332">
        <v>0</v>
      </c>
      <c r="AI41" s="332">
        <v>0</v>
      </c>
      <c r="AJ41" s="332">
        <v>0</v>
      </c>
      <c r="AK41" s="332">
        <v>0</v>
      </c>
      <c r="AL41" s="332">
        <v>0</v>
      </c>
      <c r="AM41" s="332">
        <v>1752403470.5904701</v>
      </c>
      <c r="AN41" s="332">
        <v>0</v>
      </c>
    </row>
    <row r="42" spans="1:40" x14ac:dyDescent="0.25">
      <c r="A42" s="13" t="s">
        <v>75</v>
      </c>
      <c r="B42" s="1" t="s">
        <v>76</v>
      </c>
      <c r="C42" s="239">
        <v>0</v>
      </c>
      <c r="D42" s="176">
        <v>524000000</v>
      </c>
      <c r="E42" s="176">
        <v>0</v>
      </c>
      <c r="F42" s="176">
        <v>0</v>
      </c>
      <c r="G42" s="176">
        <v>0</v>
      </c>
      <c r="H42" s="176">
        <f t="shared" si="5"/>
        <v>524000000</v>
      </c>
      <c r="I42" s="176">
        <v>172789</v>
      </c>
      <c r="J42" s="176">
        <v>552908</v>
      </c>
      <c r="K42" s="176">
        <f t="shared" si="6"/>
        <v>523447092</v>
      </c>
      <c r="L42" s="176">
        <v>172789</v>
      </c>
      <c r="M42" s="176">
        <v>534686</v>
      </c>
      <c r="N42" s="176">
        <f t="shared" si="7"/>
        <v>18222</v>
      </c>
      <c r="O42" s="176">
        <v>172789</v>
      </c>
      <c r="P42" s="176">
        <v>552908</v>
      </c>
      <c r="Q42" s="176">
        <f t="shared" si="8"/>
        <v>0</v>
      </c>
      <c r="R42" s="176">
        <f t="shared" si="9"/>
        <v>523447092</v>
      </c>
      <c r="S42" s="176">
        <f t="shared" si="10"/>
        <v>534686</v>
      </c>
      <c r="U42" s="330" t="s">
        <v>75</v>
      </c>
      <c r="V42" s="329" t="s">
        <v>76</v>
      </c>
      <c r="W42" s="332">
        <v>524000000</v>
      </c>
      <c r="X42" s="332">
        <v>0</v>
      </c>
      <c r="Y42" s="332">
        <v>0</v>
      </c>
      <c r="Z42" s="332">
        <v>0</v>
      </c>
      <c r="AA42" s="332">
        <v>0</v>
      </c>
      <c r="AB42" s="332">
        <v>0</v>
      </c>
      <c r="AC42" s="332">
        <v>524000000</v>
      </c>
      <c r="AD42" s="332">
        <v>172789</v>
      </c>
      <c r="AE42" s="332">
        <v>552908</v>
      </c>
      <c r="AF42" s="332">
        <v>523447092</v>
      </c>
      <c r="AG42" s="332">
        <v>172789</v>
      </c>
      <c r="AH42" s="332">
        <v>534686</v>
      </c>
      <c r="AI42" s="332">
        <v>18222</v>
      </c>
      <c r="AJ42" s="332">
        <v>172789</v>
      </c>
      <c r="AK42" s="332">
        <v>552908</v>
      </c>
      <c r="AL42" s="332">
        <v>0</v>
      </c>
      <c r="AM42" s="332">
        <v>523447092</v>
      </c>
      <c r="AN42" s="332">
        <v>0</v>
      </c>
    </row>
    <row r="43" spans="1:40" x14ac:dyDescent="0.25">
      <c r="A43" s="13" t="s">
        <v>77</v>
      </c>
      <c r="B43" s="1" t="s">
        <v>78</v>
      </c>
      <c r="C43" s="239">
        <v>290863076</v>
      </c>
      <c r="D43" s="176">
        <v>261732000</v>
      </c>
      <c r="E43" s="176">
        <v>0</v>
      </c>
      <c r="F43" s="176">
        <v>0</v>
      </c>
      <c r="G43" s="176">
        <v>0</v>
      </c>
      <c r="H43" s="176">
        <f t="shared" si="5"/>
        <v>261732000</v>
      </c>
      <c r="I43" s="176">
        <v>28439317</v>
      </c>
      <c r="J43" s="176">
        <v>130167420</v>
      </c>
      <c r="K43" s="176">
        <f t="shared" si="6"/>
        <v>131564580</v>
      </c>
      <c r="L43" s="176">
        <v>28439317</v>
      </c>
      <c r="M43" s="176">
        <v>130167420</v>
      </c>
      <c r="N43" s="176">
        <f t="shared" si="7"/>
        <v>0</v>
      </c>
      <c r="O43" s="176">
        <v>28439317</v>
      </c>
      <c r="P43" s="176">
        <v>130167420</v>
      </c>
      <c r="Q43" s="176">
        <f t="shared" si="8"/>
        <v>0</v>
      </c>
      <c r="R43" s="176">
        <f t="shared" si="9"/>
        <v>131564580</v>
      </c>
      <c r="S43" s="176">
        <f t="shared" si="10"/>
        <v>130167420</v>
      </c>
      <c r="U43" s="330" t="s">
        <v>77</v>
      </c>
      <c r="V43" s="329" t="s">
        <v>78</v>
      </c>
      <c r="W43" s="332">
        <v>261732000</v>
      </c>
      <c r="X43" s="332">
        <v>0</v>
      </c>
      <c r="Y43" s="332">
        <v>0</v>
      </c>
      <c r="Z43" s="332">
        <v>0</v>
      </c>
      <c r="AA43" s="332">
        <v>0</v>
      </c>
      <c r="AB43" s="332">
        <v>0</v>
      </c>
      <c r="AC43" s="332">
        <v>261732000</v>
      </c>
      <c r="AD43" s="332">
        <v>28439317</v>
      </c>
      <c r="AE43" s="332">
        <v>130167420</v>
      </c>
      <c r="AF43" s="332">
        <v>131564580</v>
      </c>
      <c r="AG43" s="332">
        <v>28439317</v>
      </c>
      <c r="AH43" s="332">
        <v>130167420</v>
      </c>
      <c r="AI43" s="332">
        <v>0</v>
      </c>
      <c r="AJ43" s="332">
        <v>28439317</v>
      </c>
      <c r="AK43" s="332">
        <v>130167420</v>
      </c>
      <c r="AL43" s="332">
        <v>0</v>
      </c>
      <c r="AM43" s="332">
        <v>131564580</v>
      </c>
      <c r="AN43" s="332">
        <v>0</v>
      </c>
    </row>
    <row r="44" spans="1:40" x14ac:dyDescent="0.25">
      <c r="A44" s="272" t="s">
        <v>1668</v>
      </c>
      <c r="B44" s="265" t="s">
        <v>1669</v>
      </c>
      <c r="C44" s="239">
        <v>2308062</v>
      </c>
      <c r="D44" s="239"/>
      <c r="E44" s="239"/>
      <c r="F44" s="239"/>
      <c r="G44" s="239"/>
      <c r="H44" s="239">
        <f t="shared" si="5"/>
        <v>0</v>
      </c>
      <c r="I44" s="239"/>
      <c r="J44" s="239"/>
      <c r="K44" s="239">
        <f t="shared" si="6"/>
        <v>0</v>
      </c>
      <c r="L44" s="239"/>
      <c r="M44" s="239"/>
      <c r="N44" s="239">
        <f t="shared" si="7"/>
        <v>0</v>
      </c>
      <c r="O44" s="239"/>
      <c r="P44" s="239"/>
      <c r="Q44" s="239">
        <f t="shared" si="8"/>
        <v>0</v>
      </c>
      <c r="R44" s="239">
        <f t="shared" si="9"/>
        <v>0</v>
      </c>
      <c r="S44" s="239">
        <f t="shared" si="10"/>
        <v>0</v>
      </c>
      <c r="U44" s="330"/>
      <c r="V44" s="329"/>
      <c r="W44" s="332"/>
      <c r="X44" s="332"/>
      <c r="Y44" s="332"/>
      <c r="Z44" s="332"/>
      <c r="AA44" s="332"/>
      <c r="AB44" s="332"/>
      <c r="AC44" s="332"/>
      <c r="AD44" s="332"/>
      <c r="AE44" s="332"/>
      <c r="AF44" s="332"/>
      <c r="AG44" s="332"/>
      <c r="AH44" s="332"/>
      <c r="AI44" s="332"/>
      <c r="AJ44" s="332"/>
      <c r="AK44" s="332"/>
      <c r="AL44" s="332"/>
      <c r="AM44" s="332"/>
      <c r="AN44" s="332"/>
    </row>
    <row r="45" spans="1:40" x14ac:dyDescent="0.25">
      <c r="A45" s="13" t="s">
        <v>79</v>
      </c>
      <c r="B45" s="1" t="s">
        <v>80</v>
      </c>
      <c r="C45" s="239">
        <v>1090751723</v>
      </c>
      <c r="D45" s="176">
        <v>1440000000</v>
      </c>
      <c r="E45" s="176">
        <v>0</v>
      </c>
      <c r="F45" s="176">
        <v>0</v>
      </c>
      <c r="G45" s="176">
        <v>0</v>
      </c>
      <c r="H45" s="176">
        <f t="shared" si="5"/>
        <v>1440000000</v>
      </c>
      <c r="I45" s="176">
        <v>207896000</v>
      </c>
      <c r="J45" s="176">
        <v>551184000</v>
      </c>
      <c r="K45" s="176">
        <f t="shared" si="6"/>
        <v>888816000</v>
      </c>
      <c r="L45" s="176">
        <v>207896000</v>
      </c>
      <c r="M45" s="176">
        <v>551184000</v>
      </c>
      <c r="N45" s="176">
        <f t="shared" si="7"/>
        <v>0</v>
      </c>
      <c r="O45" s="176">
        <v>207896000</v>
      </c>
      <c r="P45" s="176">
        <v>551184000</v>
      </c>
      <c r="Q45" s="176">
        <f t="shared" si="8"/>
        <v>0</v>
      </c>
      <c r="R45" s="176">
        <f t="shared" si="9"/>
        <v>888816000</v>
      </c>
      <c r="S45" s="176">
        <f t="shared" si="10"/>
        <v>551184000</v>
      </c>
      <c r="U45" s="330" t="s">
        <v>79</v>
      </c>
      <c r="V45" s="329" t="s">
        <v>80</v>
      </c>
      <c r="W45" s="332">
        <v>1440000000</v>
      </c>
      <c r="X45" s="332">
        <v>0</v>
      </c>
      <c r="Y45" s="332">
        <v>0</v>
      </c>
      <c r="Z45" s="332">
        <v>0</v>
      </c>
      <c r="AA45" s="332">
        <v>0</v>
      </c>
      <c r="AB45" s="332">
        <v>0</v>
      </c>
      <c r="AC45" s="332">
        <v>1440000000</v>
      </c>
      <c r="AD45" s="332">
        <v>207896000</v>
      </c>
      <c r="AE45" s="332">
        <v>551184000</v>
      </c>
      <c r="AF45" s="332">
        <v>888816000</v>
      </c>
      <c r="AG45" s="332">
        <v>207896000</v>
      </c>
      <c r="AH45" s="332">
        <v>551184000</v>
      </c>
      <c r="AI45" s="332">
        <v>0</v>
      </c>
      <c r="AJ45" s="332">
        <v>207896000</v>
      </c>
      <c r="AK45" s="332">
        <v>551184000</v>
      </c>
      <c r="AL45" s="332">
        <v>0</v>
      </c>
      <c r="AM45" s="332">
        <v>888816000</v>
      </c>
      <c r="AN45" s="332">
        <v>0</v>
      </c>
    </row>
    <row r="46" spans="1:40" x14ac:dyDescent="0.25">
      <c r="A46" s="272" t="s">
        <v>1670</v>
      </c>
      <c r="B46" s="265" t="s">
        <v>48</v>
      </c>
      <c r="C46" s="239">
        <v>214680675</v>
      </c>
      <c r="D46" s="239"/>
      <c r="E46" s="239"/>
      <c r="F46" s="239"/>
      <c r="G46" s="239"/>
      <c r="H46" s="239">
        <f t="shared" si="5"/>
        <v>0</v>
      </c>
      <c r="I46" s="239"/>
      <c r="J46" s="239"/>
      <c r="K46" s="239">
        <f t="shared" si="6"/>
        <v>0</v>
      </c>
      <c r="L46" s="239"/>
      <c r="M46" s="239"/>
      <c r="N46" s="239">
        <f t="shared" si="7"/>
        <v>0</v>
      </c>
      <c r="O46" s="239"/>
      <c r="P46" s="239"/>
      <c r="Q46" s="239">
        <f t="shared" si="8"/>
        <v>0</v>
      </c>
      <c r="R46" s="239">
        <f t="shared" si="9"/>
        <v>0</v>
      </c>
      <c r="S46" s="239">
        <f t="shared" si="10"/>
        <v>0</v>
      </c>
      <c r="U46" s="330"/>
      <c r="V46" s="329"/>
      <c r="W46" s="332"/>
      <c r="X46" s="332"/>
      <c r="Y46" s="332"/>
      <c r="Z46" s="332"/>
      <c r="AA46" s="332"/>
      <c r="AB46" s="332"/>
      <c r="AC46" s="332"/>
      <c r="AD46" s="332"/>
      <c r="AE46" s="332"/>
      <c r="AF46" s="332"/>
      <c r="AG46" s="332"/>
      <c r="AH46" s="332"/>
      <c r="AI46" s="332"/>
      <c r="AJ46" s="332"/>
      <c r="AK46" s="332"/>
      <c r="AL46" s="332"/>
      <c r="AM46" s="332"/>
      <c r="AN46" s="332"/>
    </row>
    <row r="47" spans="1:40" s="4" customFormat="1" x14ac:dyDescent="0.25">
      <c r="A47" s="13" t="s">
        <v>81</v>
      </c>
      <c r="B47" s="1" t="s">
        <v>82</v>
      </c>
      <c r="C47" s="239"/>
      <c r="D47" s="176">
        <v>1000000000</v>
      </c>
      <c r="E47" s="176">
        <v>0</v>
      </c>
      <c r="F47" s="176">
        <v>0</v>
      </c>
      <c r="G47" s="176">
        <v>0</v>
      </c>
      <c r="H47" s="176">
        <f t="shared" si="5"/>
        <v>1000000000</v>
      </c>
      <c r="I47" s="176">
        <v>0</v>
      </c>
      <c r="J47" s="176">
        <v>0</v>
      </c>
      <c r="K47" s="176">
        <f t="shared" si="6"/>
        <v>1000000000</v>
      </c>
      <c r="L47" s="176">
        <v>0</v>
      </c>
      <c r="M47" s="176">
        <v>0</v>
      </c>
      <c r="N47" s="176">
        <f t="shared" si="7"/>
        <v>0</v>
      </c>
      <c r="O47" s="176">
        <v>0</v>
      </c>
      <c r="P47" s="176">
        <v>0</v>
      </c>
      <c r="Q47" s="176">
        <f t="shared" si="8"/>
        <v>0</v>
      </c>
      <c r="R47" s="176">
        <f t="shared" si="9"/>
        <v>1000000000</v>
      </c>
      <c r="S47" s="176">
        <f t="shared" si="10"/>
        <v>0</v>
      </c>
      <c r="U47" s="330" t="s">
        <v>81</v>
      </c>
      <c r="V47" s="329" t="s">
        <v>82</v>
      </c>
      <c r="W47" s="332">
        <v>1000000000</v>
      </c>
      <c r="X47" s="332">
        <v>0</v>
      </c>
      <c r="Y47" s="332">
        <v>0</v>
      </c>
      <c r="Z47" s="332">
        <v>0</v>
      </c>
      <c r="AA47" s="332">
        <v>0</v>
      </c>
      <c r="AB47" s="332">
        <v>0</v>
      </c>
      <c r="AC47" s="332">
        <v>1000000000</v>
      </c>
      <c r="AD47" s="332">
        <v>0</v>
      </c>
      <c r="AE47" s="332">
        <v>0</v>
      </c>
      <c r="AF47" s="332">
        <v>1000000000</v>
      </c>
      <c r="AG47" s="332">
        <v>0</v>
      </c>
      <c r="AH47" s="332">
        <v>0</v>
      </c>
      <c r="AI47" s="332">
        <v>0</v>
      </c>
      <c r="AJ47" s="332">
        <v>0</v>
      </c>
      <c r="AK47" s="332">
        <v>0</v>
      </c>
      <c r="AL47" s="332">
        <v>0</v>
      </c>
      <c r="AM47" s="332">
        <v>1000000000</v>
      </c>
      <c r="AN47" s="332">
        <v>0</v>
      </c>
    </row>
    <row r="48" spans="1:40" s="4" customFormat="1" x14ac:dyDescent="0.25">
      <c r="A48" s="13" t="s">
        <v>83</v>
      </c>
      <c r="B48" s="1" t="s">
        <v>84</v>
      </c>
      <c r="C48" s="239">
        <v>408537688</v>
      </c>
      <c r="D48" s="176">
        <v>925412000</v>
      </c>
      <c r="E48" s="176">
        <v>0</v>
      </c>
      <c r="F48" s="176">
        <v>0</v>
      </c>
      <c r="G48" s="176">
        <v>0</v>
      </c>
      <c r="H48" s="176">
        <f t="shared" si="5"/>
        <v>925412000</v>
      </c>
      <c r="I48" s="176">
        <v>71705643</v>
      </c>
      <c r="J48" s="176">
        <v>875904865</v>
      </c>
      <c r="K48" s="176">
        <f t="shared" si="6"/>
        <v>49507135</v>
      </c>
      <c r="L48" s="176">
        <v>69705643</v>
      </c>
      <c r="M48" s="176">
        <v>869682465</v>
      </c>
      <c r="N48" s="176">
        <f t="shared" si="7"/>
        <v>6222400</v>
      </c>
      <c r="O48" s="176">
        <v>59897335</v>
      </c>
      <c r="P48" s="176">
        <v>877122865</v>
      </c>
      <c r="Q48" s="176">
        <f t="shared" si="8"/>
        <v>1218000</v>
      </c>
      <c r="R48" s="176">
        <f t="shared" si="9"/>
        <v>48289135</v>
      </c>
      <c r="S48" s="176">
        <f t="shared" si="10"/>
        <v>869682465</v>
      </c>
      <c r="U48" s="330" t="s">
        <v>83</v>
      </c>
      <c r="V48" s="329" t="s">
        <v>84</v>
      </c>
      <c r="W48" s="332">
        <v>925412000</v>
      </c>
      <c r="X48" s="332">
        <v>0</v>
      </c>
      <c r="Y48" s="332">
        <v>0</v>
      </c>
      <c r="Z48" s="332">
        <v>0</v>
      </c>
      <c r="AA48" s="332">
        <v>0</v>
      </c>
      <c r="AB48" s="332">
        <v>0</v>
      </c>
      <c r="AC48" s="332">
        <v>925412000</v>
      </c>
      <c r="AD48" s="332">
        <v>71705643</v>
      </c>
      <c r="AE48" s="332">
        <v>875904865</v>
      </c>
      <c r="AF48" s="332">
        <v>49507135</v>
      </c>
      <c r="AG48" s="332">
        <v>69705643</v>
      </c>
      <c r="AH48" s="332">
        <v>869682465</v>
      </c>
      <c r="AI48" s="332">
        <v>6222400</v>
      </c>
      <c r="AJ48" s="332">
        <v>59897335</v>
      </c>
      <c r="AK48" s="332">
        <v>877122865</v>
      </c>
      <c r="AL48" s="332">
        <v>1218000</v>
      </c>
      <c r="AM48" s="332">
        <v>48289135</v>
      </c>
      <c r="AN48" s="332">
        <v>0</v>
      </c>
    </row>
    <row r="49" spans="1:40" s="4" customFormat="1" x14ac:dyDescent="0.25">
      <c r="A49" s="11" t="s">
        <v>85</v>
      </c>
      <c r="B49" s="5" t="s">
        <v>86</v>
      </c>
      <c r="C49" s="6">
        <f>+C50+C74+C97</f>
        <v>34509105832.400002</v>
      </c>
      <c r="D49" s="6">
        <f>+D50+D74+D97</f>
        <v>47968359369.663406</v>
      </c>
      <c r="E49" s="6">
        <f t="shared" ref="E49:P49" si="21">+E50+E74+E97</f>
        <v>0</v>
      </c>
      <c r="F49" s="6">
        <f t="shared" si="21"/>
        <v>0</v>
      </c>
      <c r="G49" s="6">
        <f t="shared" si="21"/>
        <v>0</v>
      </c>
      <c r="H49" s="6">
        <f t="shared" si="5"/>
        <v>47968359369.663406</v>
      </c>
      <c r="I49" s="6">
        <f t="shared" si="21"/>
        <v>27212090</v>
      </c>
      <c r="J49" s="6">
        <f t="shared" si="21"/>
        <v>30533670309.560001</v>
      </c>
      <c r="K49" s="6">
        <f t="shared" si="6"/>
        <v>17434689060.103405</v>
      </c>
      <c r="L49" s="6">
        <f t="shared" si="21"/>
        <v>4162992520</v>
      </c>
      <c r="M49" s="6">
        <f t="shared" si="21"/>
        <v>19529197015</v>
      </c>
      <c r="N49" s="6">
        <f t="shared" si="7"/>
        <v>11004473294.560001</v>
      </c>
      <c r="O49" s="6">
        <f t="shared" si="21"/>
        <v>2612045977</v>
      </c>
      <c r="P49" s="6">
        <f t="shared" si="21"/>
        <v>36940717998.559998</v>
      </c>
      <c r="Q49" s="6">
        <f t="shared" si="8"/>
        <v>6407047688.9999962</v>
      </c>
      <c r="R49" s="6">
        <f t="shared" si="9"/>
        <v>11027641371.103409</v>
      </c>
      <c r="S49" s="6">
        <f t="shared" si="10"/>
        <v>19529197015</v>
      </c>
      <c r="U49" s="330" t="s">
        <v>85</v>
      </c>
      <c r="V49" s="329" t="s">
        <v>86</v>
      </c>
      <c r="W49" s="332">
        <v>46607194778.485298</v>
      </c>
      <c r="X49" s="332">
        <v>0</v>
      </c>
      <c r="Y49" s="332">
        <v>0</v>
      </c>
      <c r="Z49" s="332">
        <v>0</v>
      </c>
      <c r="AA49" s="332">
        <v>0</v>
      </c>
      <c r="AB49" s="332">
        <v>0</v>
      </c>
      <c r="AC49" s="332">
        <v>46607194778.485298</v>
      </c>
      <c r="AD49" s="332">
        <v>27212090</v>
      </c>
      <c r="AE49" s="332">
        <v>30172670309.560001</v>
      </c>
      <c r="AF49" s="332">
        <v>16434524468.925297</v>
      </c>
      <c r="AG49" s="332">
        <v>4162992520</v>
      </c>
      <c r="AH49" s="332">
        <v>19529197015</v>
      </c>
      <c r="AI49" s="332">
        <v>10643473294.560001</v>
      </c>
      <c r="AJ49" s="332">
        <v>2612045977</v>
      </c>
      <c r="AK49" s="332">
        <v>36579717998.559998</v>
      </c>
      <c r="AL49" s="332">
        <v>6407047688.9999962</v>
      </c>
      <c r="AM49" s="332">
        <v>10027476779.925301</v>
      </c>
      <c r="AN49" s="332">
        <v>0</v>
      </c>
    </row>
    <row r="50" spans="1:40" s="4" customFormat="1" x14ac:dyDescent="0.25">
      <c r="A50" s="11" t="s">
        <v>87</v>
      </c>
      <c r="B50" s="5" t="s">
        <v>20</v>
      </c>
      <c r="C50" s="6">
        <f>+C51</f>
        <v>25927311047.400002</v>
      </c>
      <c r="D50" s="6">
        <f>+D51</f>
        <v>38351409636.480003</v>
      </c>
      <c r="E50" s="6">
        <f t="shared" ref="E50:P50" si="22">+E51</f>
        <v>0</v>
      </c>
      <c r="F50" s="6">
        <f t="shared" si="22"/>
        <v>0</v>
      </c>
      <c r="G50" s="6">
        <f t="shared" si="22"/>
        <v>0</v>
      </c>
      <c r="H50" s="6">
        <f t="shared" si="5"/>
        <v>38351409636.480003</v>
      </c>
      <c r="I50" s="6">
        <f t="shared" si="22"/>
        <v>27212090</v>
      </c>
      <c r="J50" s="6">
        <f t="shared" si="22"/>
        <v>25736650303.560001</v>
      </c>
      <c r="K50" s="6">
        <f t="shared" si="6"/>
        <v>12614759332.920002</v>
      </c>
      <c r="L50" s="6">
        <f t="shared" si="22"/>
        <v>4017665569</v>
      </c>
      <c r="M50" s="6">
        <f t="shared" si="22"/>
        <v>18866484891</v>
      </c>
      <c r="N50" s="6">
        <f t="shared" si="7"/>
        <v>6870165412.5600014</v>
      </c>
      <c r="O50" s="6">
        <f t="shared" si="22"/>
        <v>2612045977</v>
      </c>
      <c r="P50" s="6">
        <f t="shared" si="22"/>
        <v>31734811566.560001</v>
      </c>
      <c r="Q50" s="6">
        <f t="shared" si="8"/>
        <v>5998161263</v>
      </c>
      <c r="R50" s="6">
        <f t="shared" si="9"/>
        <v>6616598069.920002</v>
      </c>
      <c r="S50" s="6">
        <f t="shared" si="10"/>
        <v>18866484891</v>
      </c>
      <c r="U50" s="330" t="s">
        <v>87</v>
      </c>
      <c r="V50" s="329" t="s">
        <v>20</v>
      </c>
      <c r="W50" s="332">
        <v>38351409636.480003</v>
      </c>
      <c r="X50" s="332">
        <v>0</v>
      </c>
      <c r="Y50" s="332">
        <v>0</v>
      </c>
      <c r="Z50" s="332">
        <v>0</v>
      </c>
      <c r="AA50" s="332">
        <v>0</v>
      </c>
      <c r="AB50" s="332">
        <v>0</v>
      </c>
      <c r="AC50" s="332">
        <v>38351409636.480003</v>
      </c>
      <c r="AD50" s="332">
        <v>27212090</v>
      </c>
      <c r="AE50" s="332">
        <v>25736650303.560001</v>
      </c>
      <c r="AF50" s="332">
        <v>12614759332.920002</v>
      </c>
      <c r="AG50" s="332">
        <v>4017665569</v>
      </c>
      <c r="AH50" s="332">
        <v>18866484891</v>
      </c>
      <c r="AI50" s="332">
        <v>6870165412.5600014</v>
      </c>
      <c r="AJ50" s="332">
        <v>2612045977</v>
      </c>
      <c r="AK50" s="332">
        <v>31734811566.559998</v>
      </c>
      <c r="AL50" s="332">
        <v>5998161262.9999962</v>
      </c>
      <c r="AM50" s="332">
        <v>6616598069.9200058</v>
      </c>
      <c r="AN50" s="332">
        <v>0</v>
      </c>
    </row>
    <row r="51" spans="1:40" x14ac:dyDescent="0.25">
      <c r="A51" s="14" t="s">
        <v>88</v>
      </c>
      <c r="B51" s="9" t="s">
        <v>22</v>
      </c>
      <c r="C51" s="10">
        <f>+C52+C56+C59+C61+C63+C65+C67+C70+C73</f>
        <v>25927311047.400002</v>
      </c>
      <c r="D51" s="10">
        <f>+D52+D56+D59+D61+D63+D65+D67+D70+D73</f>
        <v>38351409636.480003</v>
      </c>
      <c r="E51" s="10">
        <f t="shared" ref="E51:P51" si="23">+E52+E56+E59+E61+E63+E65+E67+E70+E73</f>
        <v>0</v>
      </c>
      <c r="F51" s="10">
        <f t="shared" si="23"/>
        <v>0</v>
      </c>
      <c r="G51" s="10">
        <f t="shared" si="23"/>
        <v>0</v>
      </c>
      <c r="H51" s="10">
        <f t="shared" si="5"/>
        <v>38351409636.480003</v>
      </c>
      <c r="I51" s="10">
        <f t="shared" si="23"/>
        <v>27212090</v>
      </c>
      <c r="J51" s="10">
        <f t="shared" si="23"/>
        <v>25736650303.560001</v>
      </c>
      <c r="K51" s="10">
        <f t="shared" si="6"/>
        <v>12614759332.920002</v>
      </c>
      <c r="L51" s="10">
        <f t="shared" si="23"/>
        <v>4017665569</v>
      </c>
      <c r="M51" s="10">
        <f t="shared" si="23"/>
        <v>18866484891</v>
      </c>
      <c r="N51" s="10">
        <f t="shared" si="7"/>
        <v>6870165412.5600014</v>
      </c>
      <c r="O51" s="10">
        <f t="shared" si="23"/>
        <v>2612045977</v>
      </c>
      <c r="P51" s="10">
        <f t="shared" si="23"/>
        <v>31734811566.560001</v>
      </c>
      <c r="Q51" s="10">
        <f t="shared" si="8"/>
        <v>5998161263</v>
      </c>
      <c r="R51" s="10">
        <f t="shared" si="9"/>
        <v>6616598069.920002</v>
      </c>
      <c r="S51" s="10">
        <f t="shared" si="10"/>
        <v>18866484891</v>
      </c>
      <c r="U51" s="330" t="s">
        <v>88</v>
      </c>
      <c r="V51" s="329" t="s">
        <v>22</v>
      </c>
      <c r="W51" s="332">
        <v>38351409636.480003</v>
      </c>
      <c r="X51" s="332">
        <v>0</v>
      </c>
      <c r="Y51" s="332">
        <v>0</v>
      </c>
      <c r="Z51" s="332">
        <v>0</v>
      </c>
      <c r="AA51" s="332">
        <v>0</v>
      </c>
      <c r="AB51" s="332">
        <v>0</v>
      </c>
      <c r="AC51" s="332">
        <v>38351409636.480003</v>
      </c>
      <c r="AD51" s="332">
        <v>27212090</v>
      </c>
      <c r="AE51" s="332">
        <v>25736650303.560001</v>
      </c>
      <c r="AF51" s="332">
        <v>12614759332.920002</v>
      </c>
      <c r="AG51" s="332">
        <v>4017665569</v>
      </c>
      <c r="AH51" s="332">
        <v>18866484891</v>
      </c>
      <c r="AI51" s="332">
        <v>6870165412.5600014</v>
      </c>
      <c r="AJ51" s="332">
        <v>2612045977</v>
      </c>
      <c r="AK51" s="332">
        <v>31734811566.559998</v>
      </c>
      <c r="AL51" s="332">
        <v>5998161262.9999962</v>
      </c>
      <c r="AM51" s="332">
        <v>6616598069.9200058</v>
      </c>
      <c r="AN51" s="332">
        <v>0</v>
      </c>
    </row>
    <row r="52" spans="1:40" x14ac:dyDescent="0.25">
      <c r="A52" s="14" t="s">
        <v>89</v>
      </c>
      <c r="B52" s="9" t="s">
        <v>24</v>
      </c>
      <c r="C52" s="274">
        <v>23093116224.400002</v>
      </c>
      <c r="D52" s="10">
        <f>+D53+D54+D55</f>
        <v>32953340199</v>
      </c>
      <c r="E52" s="10">
        <f t="shared" ref="E52:P52" si="24">+E53+E54+E55</f>
        <v>0</v>
      </c>
      <c r="F52" s="10">
        <f t="shared" si="24"/>
        <v>0</v>
      </c>
      <c r="G52" s="10">
        <f t="shared" si="24"/>
        <v>0</v>
      </c>
      <c r="H52" s="10">
        <f t="shared" si="5"/>
        <v>32953340199</v>
      </c>
      <c r="I52" s="10">
        <f t="shared" si="24"/>
        <v>27212090</v>
      </c>
      <c r="J52" s="10">
        <f t="shared" si="24"/>
        <v>23662669490.560001</v>
      </c>
      <c r="K52" s="10">
        <f t="shared" si="6"/>
        <v>9290670708.4399986</v>
      </c>
      <c r="L52" s="10">
        <f t="shared" si="24"/>
        <v>3005117132</v>
      </c>
      <c r="M52" s="10">
        <f t="shared" si="24"/>
        <v>17588168851</v>
      </c>
      <c r="N52" s="10">
        <f t="shared" si="7"/>
        <v>6074500639.5600014</v>
      </c>
      <c r="O52" s="10">
        <f t="shared" si="24"/>
        <v>2612045977</v>
      </c>
      <c r="P52" s="10">
        <f t="shared" si="24"/>
        <v>29410830753.560001</v>
      </c>
      <c r="Q52" s="10">
        <f t="shared" si="8"/>
        <v>5748161263</v>
      </c>
      <c r="R52" s="10">
        <f t="shared" si="9"/>
        <v>3542509445.4399986</v>
      </c>
      <c r="S52" s="10">
        <f t="shared" si="10"/>
        <v>17588168851</v>
      </c>
      <c r="U52" s="330" t="s">
        <v>89</v>
      </c>
      <c r="V52" s="329" t="s">
        <v>24</v>
      </c>
      <c r="W52" s="332">
        <v>32953340199</v>
      </c>
      <c r="X52" s="332">
        <v>0</v>
      </c>
      <c r="Y52" s="332">
        <v>0</v>
      </c>
      <c r="Z52" s="332">
        <v>0</v>
      </c>
      <c r="AA52" s="332">
        <v>0</v>
      </c>
      <c r="AB52" s="332">
        <v>0</v>
      </c>
      <c r="AC52" s="332">
        <v>32953340199</v>
      </c>
      <c r="AD52" s="332">
        <v>27212090</v>
      </c>
      <c r="AE52" s="332">
        <v>23662669490.560001</v>
      </c>
      <c r="AF52" s="332">
        <v>9290670708.4399986</v>
      </c>
      <c r="AG52" s="332">
        <v>3005117132</v>
      </c>
      <c r="AH52" s="332">
        <v>17588168851</v>
      </c>
      <c r="AI52" s="332">
        <v>6074500639.5600014</v>
      </c>
      <c r="AJ52" s="332">
        <v>2612045977</v>
      </c>
      <c r="AK52" s="332">
        <v>29410830753.560001</v>
      </c>
      <c r="AL52" s="332">
        <v>5748161263</v>
      </c>
      <c r="AM52" s="332">
        <v>3542509445.4399986</v>
      </c>
      <c r="AN52" s="332">
        <v>0</v>
      </c>
    </row>
    <row r="53" spans="1:40" x14ac:dyDescent="0.25">
      <c r="A53" s="13" t="s">
        <v>90</v>
      </c>
      <c r="B53" s="1" t="s">
        <v>91</v>
      </c>
      <c r="C53" s="239"/>
      <c r="D53" s="176">
        <v>29308845062.439999</v>
      </c>
      <c r="E53" s="176">
        <v>0</v>
      </c>
      <c r="F53" s="176">
        <v>0</v>
      </c>
      <c r="G53" s="176">
        <v>0</v>
      </c>
      <c r="H53" s="176">
        <f t="shared" si="5"/>
        <v>29308845062.439999</v>
      </c>
      <c r="I53" s="176">
        <v>27212090</v>
      </c>
      <c r="J53" s="176">
        <v>20457834505</v>
      </c>
      <c r="K53" s="176">
        <f t="shared" si="6"/>
        <v>8851010557.4399986</v>
      </c>
      <c r="L53" s="176">
        <v>2799594275</v>
      </c>
      <c r="M53" s="176">
        <v>16199432462</v>
      </c>
      <c r="N53" s="176">
        <f t="shared" si="7"/>
        <v>4258402043</v>
      </c>
      <c r="O53" s="176">
        <v>2612045977</v>
      </c>
      <c r="P53" s="176">
        <v>26090876635</v>
      </c>
      <c r="Q53" s="176">
        <f t="shared" si="8"/>
        <v>5633042130</v>
      </c>
      <c r="R53" s="176">
        <f t="shared" si="9"/>
        <v>3217968427.4399986</v>
      </c>
      <c r="S53" s="176">
        <f t="shared" si="10"/>
        <v>16199432462</v>
      </c>
      <c r="U53" s="330" t="s">
        <v>90</v>
      </c>
      <c r="V53" s="329" t="s">
        <v>91</v>
      </c>
      <c r="W53" s="332">
        <v>29308845062.439999</v>
      </c>
      <c r="X53" s="332">
        <v>0</v>
      </c>
      <c r="Y53" s="332">
        <v>0</v>
      </c>
      <c r="Z53" s="332">
        <v>0</v>
      </c>
      <c r="AA53" s="332">
        <v>0</v>
      </c>
      <c r="AB53" s="332">
        <v>0</v>
      </c>
      <c r="AC53" s="332">
        <v>29308845062.439999</v>
      </c>
      <c r="AD53" s="332">
        <v>27212090</v>
      </c>
      <c r="AE53" s="332">
        <v>20457834505</v>
      </c>
      <c r="AF53" s="332">
        <v>8851010557.4399986</v>
      </c>
      <c r="AG53" s="332">
        <v>2799594275</v>
      </c>
      <c r="AH53" s="332">
        <v>16199432462</v>
      </c>
      <c r="AI53" s="332">
        <v>4258402043</v>
      </c>
      <c r="AJ53" s="332">
        <v>2612045977</v>
      </c>
      <c r="AK53" s="332">
        <v>26090876635</v>
      </c>
      <c r="AL53" s="332">
        <v>5633042130</v>
      </c>
      <c r="AM53" s="332">
        <v>3217968427.4399986</v>
      </c>
      <c r="AN53" s="332">
        <v>0</v>
      </c>
    </row>
    <row r="54" spans="1:40" s="4" customFormat="1" x14ac:dyDescent="0.25">
      <c r="A54" s="13" t="s">
        <v>92</v>
      </c>
      <c r="B54" s="1" t="s">
        <v>93</v>
      </c>
      <c r="C54" s="239"/>
      <c r="D54" s="176">
        <v>3124780136.5599999</v>
      </c>
      <c r="E54" s="176">
        <v>0</v>
      </c>
      <c r="F54" s="176">
        <v>0</v>
      </c>
      <c r="G54" s="176">
        <v>0</v>
      </c>
      <c r="H54" s="176">
        <f t="shared" si="5"/>
        <v>3124780136.5599999</v>
      </c>
      <c r="I54" s="176">
        <v>0</v>
      </c>
      <c r="J54" s="176">
        <v>3124780136.5599999</v>
      </c>
      <c r="K54" s="176">
        <f t="shared" si="6"/>
        <v>0</v>
      </c>
      <c r="L54" s="176">
        <v>189050857</v>
      </c>
      <c r="M54" s="176">
        <v>1314196722</v>
      </c>
      <c r="N54" s="176">
        <f t="shared" si="7"/>
        <v>1810583414.5599999</v>
      </c>
      <c r="O54" s="176">
        <v>0</v>
      </c>
      <c r="P54" s="176">
        <v>3124780136.5599999</v>
      </c>
      <c r="Q54" s="176">
        <f t="shared" si="8"/>
        <v>0</v>
      </c>
      <c r="R54" s="176">
        <f t="shared" si="9"/>
        <v>0</v>
      </c>
      <c r="S54" s="176">
        <f t="shared" si="10"/>
        <v>1314196722</v>
      </c>
      <c r="U54" s="330" t="s">
        <v>92</v>
      </c>
      <c r="V54" s="329" t="s">
        <v>93</v>
      </c>
      <c r="W54" s="332">
        <v>3124780136.5599999</v>
      </c>
      <c r="X54" s="332">
        <v>0</v>
      </c>
      <c r="Y54" s="332">
        <v>0</v>
      </c>
      <c r="Z54" s="332">
        <v>0</v>
      </c>
      <c r="AA54" s="332">
        <v>0</v>
      </c>
      <c r="AB54" s="332">
        <v>0</v>
      </c>
      <c r="AC54" s="332">
        <v>3124780136.5599999</v>
      </c>
      <c r="AD54" s="332">
        <v>0</v>
      </c>
      <c r="AE54" s="332">
        <v>3124780136.5599999</v>
      </c>
      <c r="AF54" s="332">
        <v>0</v>
      </c>
      <c r="AG54" s="332">
        <v>189050857</v>
      </c>
      <c r="AH54" s="332">
        <v>1314196722</v>
      </c>
      <c r="AI54" s="332">
        <v>1810583414.5599999</v>
      </c>
      <c r="AJ54" s="332">
        <v>0</v>
      </c>
      <c r="AK54" s="332">
        <v>3124780136.5599999</v>
      </c>
      <c r="AL54" s="332">
        <v>0</v>
      </c>
      <c r="AM54" s="332">
        <v>0</v>
      </c>
      <c r="AN54" s="332">
        <v>0</v>
      </c>
    </row>
    <row r="55" spans="1:40" x14ac:dyDescent="0.25">
      <c r="A55" s="13" t="s">
        <v>94</v>
      </c>
      <c r="B55" s="1" t="s">
        <v>95</v>
      </c>
      <c r="C55" s="239"/>
      <c r="D55" s="176">
        <v>519715000</v>
      </c>
      <c r="E55" s="176">
        <v>0</v>
      </c>
      <c r="F55" s="176">
        <v>0</v>
      </c>
      <c r="G55" s="176">
        <v>0</v>
      </c>
      <c r="H55" s="176">
        <f t="shared" si="5"/>
        <v>519715000</v>
      </c>
      <c r="I55" s="176">
        <v>0</v>
      </c>
      <c r="J55" s="176">
        <v>80054849</v>
      </c>
      <c r="K55" s="176">
        <f t="shared" si="6"/>
        <v>439660151</v>
      </c>
      <c r="L55" s="176">
        <v>16472000</v>
      </c>
      <c r="M55" s="176">
        <v>74539667</v>
      </c>
      <c r="N55" s="176">
        <f t="shared" si="7"/>
        <v>5515182</v>
      </c>
      <c r="O55" s="176">
        <v>0</v>
      </c>
      <c r="P55" s="176">
        <v>195173982</v>
      </c>
      <c r="Q55" s="176">
        <f t="shared" si="8"/>
        <v>115119133</v>
      </c>
      <c r="R55" s="176">
        <f t="shared" si="9"/>
        <v>324541018</v>
      </c>
      <c r="S55" s="176">
        <f t="shared" si="10"/>
        <v>74539667</v>
      </c>
      <c r="U55" s="330" t="s">
        <v>94</v>
      </c>
      <c r="V55" s="329" t="s">
        <v>95</v>
      </c>
      <c r="W55" s="332">
        <v>519715000</v>
      </c>
      <c r="X55" s="332">
        <v>0</v>
      </c>
      <c r="Y55" s="332">
        <v>0</v>
      </c>
      <c r="Z55" s="332">
        <v>0</v>
      </c>
      <c r="AA55" s="332">
        <v>0</v>
      </c>
      <c r="AB55" s="332">
        <v>0</v>
      </c>
      <c r="AC55" s="332">
        <v>519715000</v>
      </c>
      <c r="AD55" s="332">
        <v>0</v>
      </c>
      <c r="AE55" s="332">
        <v>80054849</v>
      </c>
      <c r="AF55" s="332">
        <v>439660151</v>
      </c>
      <c r="AG55" s="332">
        <v>16472000</v>
      </c>
      <c r="AH55" s="332">
        <v>74539667</v>
      </c>
      <c r="AI55" s="332">
        <v>5515182</v>
      </c>
      <c r="AJ55" s="332">
        <v>0</v>
      </c>
      <c r="AK55" s="332">
        <v>195173982</v>
      </c>
      <c r="AL55" s="332">
        <v>115119133</v>
      </c>
      <c r="AM55" s="332">
        <v>324541018</v>
      </c>
      <c r="AN55" s="332">
        <v>0</v>
      </c>
    </row>
    <row r="56" spans="1:40" x14ac:dyDescent="0.25">
      <c r="A56" s="14" t="s">
        <v>96</v>
      </c>
      <c r="B56" s="9" t="s">
        <v>28</v>
      </c>
      <c r="C56" s="274">
        <v>40760855</v>
      </c>
      <c r="D56" s="10">
        <f>+D57+D58</f>
        <v>95190016</v>
      </c>
      <c r="E56" s="10">
        <f t="shared" ref="E56:P56" si="25">+E57+E58</f>
        <v>0</v>
      </c>
      <c r="F56" s="10">
        <f t="shared" si="25"/>
        <v>0</v>
      </c>
      <c r="G56" s="10">
        <f t="shared" si="25"/>
        <v>0</v>
      </c>
      <c r="H56" s="10">
        <f t="shared" si="5"/>
        <v>95190016</v>
      </c>
      <c r="I56" s="10">
        <f t="shared" si="25"/>
        <v>0</v>
      </c>
      <c r="J56" s="10">
        <f t="shared" si="25"/>
        <v>55190016</v>
      </c>
      <c r="K56" s="10">
        <f t="shared" si="6"/>
        <v>40000000</v>
      </c>
      <c r="L56" s="10">
        <f t="shared" si="25"/>
        <v>55190016</v>
      </c>
      <c r="M56" s="10">
        <f t="shared" si="25"/>
        <v>55190016</v>
      </c>
      <c r="N56" s="10">
        <f t="shared" si="7"/>
        <v>0</v>
      </c>
      <c r="O56" s="10">
        <f t="shared" si="25"/>
        <v>0</v>
      </c>
      <c r="P56" s="10">
        <f t="shared" si="25"/>
        <v>55190016</v>
      </c>
      <c r="Q56" s="10">
        <f t="shared" si="8"/>
        <v>0</v>
      </c>
      <c r="R56" s="10">
        <f t="shared" si="9"/>
        <v>40000000</v>
      </c>
      <c r="S56" s="10">
        <f t="shared" si="10"/>
        <v>55190016</v>
      </c>
      <c r="U56" s="330" t="s">
        <v>96</v>
      </c>
      <c r="V56" s="329" t="s">
        <v>28</v>
      </c>
      <c r="W56" s="332">
        <v>95190016</v>
      </c>
      <c r="X56" s="332">
        <v>0</v>
      </c>
      <c r="Y56" s="332">
        <v>0</v>
      </c>
      <c r="Z56" s="332">
        <v>0</v>
      </c>
      <c r="AA56" s="332">
        <v>0</v>
      </c>
      <c r="AB56" s="332">
        <v>0</v>
      </c>
      <c r="AC56" s="332">
        <v>95190016</v>
      </c>
      <c r="AD56" s="332">
        <v>0</v>
      </c>
      <c r="AE56" s="332">
        <v>55190016</v>
      </c>
      <c r="AF56" s="332">
        <v>40000000</v>
      </c>
      <c r="AG56" s="332">
        <v>55190016</v>
      </c>
      <c r="AH56" s="332">
        <v>55190016</v>
      </c>
      <c r="AI56" s="332">
        <v>0</v>
      </c>
      <c r="AJ56" s="332">
        <v>0</v>
      </c>
      <c r="AK56" s="332">
        <v>55190016</v>
      </c>
      <c r="AL56" s="332">
        <v>0</v>
      </c>
      <c r="AM56" s="332">
        <v>40000000</v>
      </c>
      <c r="AN56" s="332">
        <v>0</v>
      </c>
    </row>
    <row r="57" spans="1:40" s="4" customFormat="1" x14ac:dyDescent="0.25">
      <c r="A57" s="13" t="s">
        <v>97</v>
      </c>
      <c r="B57" s="1" t="s">
        <v>91</v>
      </c>
      <c r="C57" s="239"/>
      <c r="D57" s="176">
        <v>40000000</v>
      </c>
      <c r="E57" s="176">
        <v>0</v>
      </c>
      <c r="F57" s="176">
        <v>0</v>
      </c>
      <c r="G57" s="176">
        <v>0</v>
      </c>
      <c r="H57" s="176">
        <f t="shared" si="5"/>
        <v>40000000</v>
      </c>
      <c r="I57" s="176">
        <v>0</v>
      </c>
      <c r="J57" s="176">
        <v>0</v>
      </c>
      <c r="K57" s="176">
        <f t="shared" si="6"/>
        <v>40000000</v>
      </c>
      <c r="L57" s="176">
        <v>0</v>
      </c>
      <c r="M57" s="176">
        <v>0</v>
      </c>
      <c r="N57" s="176">
        <f t="shared" si="7"/>
        <v>0</v>
      </c>
      <c r="O57" s="176">
        <v>0</v>
      </c>
      <c r="P57" s="176">
        <v>0</v>
      </c>
      <c r="Q57" s="176">
        <f t="shared" si="8"/>
        <v>0</v>
      </c>
      <c r="R57" s="176">
        <f t="shared" si="9"/>
        <v>40000000</v>
      </c>
      <c r="S57" s="176">
        <f t="shared" si="10"/>
        <v>0</v>
      </c>
      <c r="U57" s="330" t="s">
        <v>97</v>
      </c>
      <c r="V57" s="329" t="s">
        <v>91</v>
      </c>
      <c r="W57" s="332">
        <v>40000000</v>
      </c>
      <c r="X57" s="332">
        <v>0</v>
      </c>
      <c r="Y57" s="332">
        <v>0</v>
      </c>
      <c r="Z57" s="332">
        <v>0</v>
      </c>
      <c r="AA57" s="332">
        <v>0</v>
      </c>
      <c r="AB57" s="332">
        <v>0</v>
      </c>
      <c r="AC57" s="332">
        <v>40000000</v>
      </c>
      <c r="AD57" s="332">
        <v>0</v>
      </c>
      <c r="AE57" s="332">
        <v>0</v>
      </c>
      <c r="AF57" s="332">
        <v>40000000</v>
      </c>
      <c r="AG57" s="332">
        <v>0</v>
      </c>
      <c r="AH57" s="332">
        <v>0</v>
      </c>
      <c r="AI57" s="332">
        <v>0</v>
      </c>
      <c r="AJ57" s="332">
        <v>0</v>
      </c>
      <c r="AK57" s="332">
        <v>0</v>
      </c>
      <c r="AL57" s="332">
        <v>0</v>
      </c>
      <c r="AM57" s="332">
        <v>40000000</v>
      </c>
      <c r="AN57" s="332">
        <v>0</v>
      </c>
    </row>
    <row r="58" spans="1:40" x14ac:dyDescent="0.25">
      <c r="A58" s="13" t="s">
        <v>98</v>
      </c>
      <c r="B58" s="1" t="s">
        <v>93</v>
      </c>
      <c r="C58" s="239"/>
      <c r="D58" s="176">
        <v>55190016</v>
      </c>
      <c r="E58" s="176">
        <v>0</v>
      </c>
      <c r="F58" s="176">
        <v>0</v>
      </c>
      <c r="G58" s="176">
        <v>0</v>
      </c>
      <c r="H58" s="176">
        <f t="shared" si="5"/>
        <v>55190016</v>
      </c>
      <c r="I58" s="176">
        <v>0</v>
      </c>
      <c r="J58" s="176">
        <v>55190016</v>
      </c>
      <c r="K58" s="176">
        <f t="shared" si="6"/>
        <v>0</v>
      </c>
      <c r="L58" s="176">
        <v>55190016</v>
      </c>
      <c r="M58" s="176">
        <v>55190016</v>
      </c>
      <c r="N58" s="176">
        <f t="shared" si="7"/>
        <v>0</v>
      </c>
      <c r="O58" s="176">
        <v>0</v>
      </c>
      <c r="P58" s="176">
        <v>55190016</v>
      </c>
      <c r="Q58" s="176">
        <f t="shared" si="8"/>
        <v>0</v>
      </c>
      <c r="R58" s="176">
        <f t="shared" si="9"/>
        <v>0</v>
      </c>
      <c r="S58" s="176">
        <f t="shared" si="10"/>
        <v>55190016</v>
      </c>
      <c r="U58" s="330" t="s">
        <v>98</v>
      </c>
      <c r="V58" s="329" t="s">
        <v>93</v>
      </c>
      <c r="W58" s="332">
        <v>55190016</v>
      </c>
      <c r="X58" s="332">
        <v>0</v>
      </c>
      <c r="Y58" s="332">
        <v>0</v>
      </c>
      <c r="Z58" s="332">
        <v>0</v>
      </c>
      <c r="AA58" s="332">
        <v>0</v>
      </c>
      <c r="AB58" s="332">
        <v>0</v>
      </c>
      <c r="AC58" s="332">
        <v>55190016</v>
      </c>
      <c r="AD58" s="332">
        <v>0</v>
      </c>
      <c r="AE58" s="332">
        <v>55190016</v>
      </c>
      <c r="AF58" s="332">
        <v>0</v>
      </c>
      <c r="AG58" s="332">
        <v>55190016</v>
      </c>
      <c r="AH58" s="332">
        <v>55190016</v>
      </c>
      <c r="AI58" s="332">
        <v>0</v>
      </c>
      <c r="AJ58" s="332">
        <v>0</v>
      </c>
      <c r="AK58" s="332">
        <v>55190016</v>
      </c>
      <c r="AL58" s="332">
        <v>0</v>
      </c>
      <c r="AM58" s="332">
        <v>0</v>
      </c>
      <c r="AN58" s="332">
        <v>0</v>
      </c>
    </row>
    <row r="59" spans="1:40" s="4" customFormat="1" x14ac:dyDescent="0.25">
      <c r="A59" s="14" t="s">
        <v>99</v>
      </c>
      <c r="B59" s="9" t="s">
        <v>30</v>
      </c>
      <c r="C59" s="274">
        <v>59633419</v>
      </c>
      <c r="D59" s="10">
        <f>+D60</f>
        <v>87358421</v>
      </c>
      <c r="E59" s="10">
        <f t="shared" ref="E59:P59" si="26">+E60</f>
        <v>0</v>
      </c>
      <c r="F59" s="10">
        <f t="shared" si="26"/>
        <v>0</v>
      </c>
      <c r="G59" s="10">
        <f t="shared" si="26"/>
        <v>0</v>
      </c>
      <c r="H59" s="10">
        <f t="shared" si="5"/>
        <v>87358421</v>
      </c>
      <c r="I59" s="10">
        <f t="shared" si="26"/>
        <v>0</v>
      </c>
      <c r="J59" s="10">
        <f t="shared" si="26"/>
        <v>87358421</v>
      </c>
      <c r="K59" s="10">
        <f t="shared" si="6"/>
        <v>0</v>
      </c>
      <c r="L59" s="10">
        <f t="shared" si="26"/>
        <v>87358421</v>
      </c>
      <c r="M59" s="10">
        <f t="shared" si="26"/>
        <v>87358421</v>
      </c>
      <c r="N59" s="10">
        <f t="shared" si="7"/>
        <v>0</v>
      </c>
      <c r="O59" s="10">
        <f t="shared" si="26"/>
        <v>0</v>
      </c>
      <c r="P59" s="10">
        <f t="shared" si="26"/>
        <v>87358421</v>
      </c>
      <c r="Q59" s="10">
        <f t="shared" si="8"/>
        <v>0</v>
      </c>
      <c r="R59" s="10">
        <f t="shared" si="9"/>
        <v>0</v>
      </c>
      <c r="S59" s="10">
        <f t="shared" si="10"/>
        <v>87358421</v>
      </c>
      <c r="U59" s="330" t="s">
        <v>99</v>
      </c>
      <c r="V59" s="329" t="s">
        <v>30</v>
      </c>
      <c r="W59" s="332">
        <v>87358421</v>
      </c>
      <c r="X59" s="332">
        <v>0</v>
      </c>
      <c r="Y59" s="332">
        <v>0</v>
      </c>
      <c r="Z59" s="332">
        <v>0</v>
      </c>
      <c r="AA59" s="332">
        <v>0</v>
      </c>
      <c r="AB59" s="332">
        <v>0</v>
      </c>
      <c r="AC59" s="332">
        <v>87358421</v>
      </c>
      <c r="AD59" s="332">
        <v>0</v>
      </c>
      <c r="AE59" s="332">
        <v>87358421</v>
      </c>
      <c r="AF59" s="332">
        <v>0</v>
      </c>
      <c r="AG59" s="332">
        <v>87358421</v>
      </c>
      <c r="AH59" s="332">
        <v>87358421</v>
      </c>
      <c r="AI59" s="332">
        <v>0</v>
      </c>
      <c r="AJ59" s="332">
        <v>0</v>
      </c>
      <c r="AK59" s="332">
        <v>87358421</v>
      </c>
      <c r="AL59" s="332">
        <v>0</v>
      </c>
      <c r="AM59" s="332">
        <v>0</v>
      </c>
      <c r="AN59" s="332">
        <v>0</v>
      </c>
    </row>
    <row r="60" spans="1:40" x14ac:dyDescent="0.25">
      <c r="A60" s="13" t="s">
        <v>100</v>
      </c>
      <c r="B60" s="1" t="s">
        <v>93</v>
      </c>
      <c r="C60" s="239"/>
      <c r="D60" s="176">
        <v>87358421</v>
      </c>
      <c r="E60" s="176">
        <v>0</v>
      </c>
      <c r="F60" s="176">
        <v>0</v>
      </c>
      <c r="G60" s="176">
        <v>0</v>
      </c>
      <c r="H60" s="176">
        <f t="shared" si="5"/>
        <v>87358421</v>
      </c>
      <c r="I60" s="176">
        <v>0</v>
      </c>
      <c r="J60" s="176">
        <v>87358421</v>
      </c>
      <c r="K60" s="176">
        <f t="shared" si="6"/>
        <v>0</v>
      </c>
      <c r="L60" s="176">
        <v>87358421</v>
      </c>
      <c r="M60" s="176">
        <v>87358421</v>
      </c>
      <c r="N60" s="176">
        <f t="shared" si="7"/>
        <v>0</v>
      </c>
      <c r="O60" s="176">
        <v>0</v>
      </c>
      <c r="P60" s="176">
        <v>87358421</v>
      </c>
      <c r="Q60" s="176">
        <f t="shared" si="8"/>
        <v>0</v>
      </c>
      <c r="R60" s="176">
        <f t="shared" si="9"/>
        <v>0</v>
      </c>
      <c r="S60" s="176">
        <f t="shared" si="10"/>
        <v>87358421</v>
      </c>
      <c r="U60" s="330" t="s">
        <v>100</v>
      </c>
      <c r="V60" s="329" t="s">
        <v>93</v>
      </c>
      <c r="W60" s="332">
        <v>87358421</v>
      </c>
      <c r="X60" s="332">
        <v>0</v>
      </c>
      <c r="Y60" s="332">
        <v>0</v>
      </c>
      <c r="Z60" s="332">
        <v>0</v>
      </c>
      <c r="AA60" s="332">
        <v>0</v>
      </c>
      <c r="AB60" s="332">
        <v>0</v>
      </c>
      <c r="AC60" s="332">
        <v>87358421</v>
      </c>
      <c r="AD60" s="332">
        <v>0</v>
      </c>
      <c r="AE60" s="332">
        <v>87358421</v>
      </c>
      <c r="AF60" s="332">
        <v>0</v>
      </c>
      <c r="AG60" s="332">
        <v>87358421</v>
      </c>
      <c r="AH60" s="332">
        <v>87358421</v>
      </c>
      <c r="AI60" s="332">
        <v>0</v>
      </c>
      <c r="AJ60" s="332">
        <v>0</v>
      </c>
      <c r="AK60" s="332">
        <v>87358421</v>
      </c>
      <c r="AL60" s="332">
        <v>0</v>
      </c>
      <c r="AM60" s="332">
        <v>0</v>
      </c>
      <c r="AN60" s="332">
        <v>0</v>
      </c>
    </row>
    <row r="61" spans="1:40" s="4" customFormat="1" x14ac:dyDescent="0.25">
      <c r="A61" s="14" t="s">
        <v>101</v>
      </c>
      <c r="B61" s="9" t="s">
        <v>32</v>
      </c>
      <c r="C61" s="274">
        <v>305376287</v>
      </c>
      <c r="D61" s="10">
        <f>+D62</f>
        <v>309536942</v>
      </c>
      <c r="E61" s="10">
        <f t="shared" ref="E61:P61" si="27">+E62</f>
        <v>0</v>
      </c>
      <c r="F61" s="10">
        <f t="shared" si="27"/>
        <v>0</v>
      </c>
      <c r="G61" s="10">
        <f t="shared" si="27"/>
        <v>0</v>
      </c>
      <c r="H61" s="10">
        <f t="shared" si="5"/>
        <v>309536942</v>
      </c>
      <c r="I61" s="10">
        <f t="shared" si="27"/>
        <v>0</v>
      </c>
      <c r="J61" s="10">
        <f t="shared" si="27"/>
        <v>309536942</v>
      </c>
      <c r="K61" s="10">
        <f t="shared" si="6"/>
        <v>0</v>
      </c>
      <c r="L61" s="10">
        <f t="shared" si="27"/>
        <v>25000000</v>
      </c>
      <c r="M61" s="10">
        <f t="shared" si="27"/>
        <v>157883801</v>
      </c>
      <c r="N61" s="10">
        <f t="shared" si="7"/>
        <v>151653141</v>
      </c>
      <c r="O61" s="10">
        <f t="shared" si="27"/>
        <v>0</v>
      </c>
      <c r="P61" s="10">
        <f t="shared" si="27"/>
        <v>309536942</v>
      </c>
      <c r="Q61" s="10">
        <f t="shared" si="8"/>
        <v>0</v>
      </c>
      <c r="R61" s="10">
        <f t="shared" si="9"/>
        <v>0</v>
      </c>
      <c r="S61" s="10">
        <f t="shared" si="10"/>
        <v>157883801</v>
      </c>
      <c r="U61" s="330" t="s">
        <v>101</v>
      </c>
      <c r="V61" s="329" t="s">
        <v>32</v>
      </c>
      <c r="W61" s="332">
        <v>309536942</v>
      </c>
      <c r="X61" s="332">
        <v>0</v>
      </c>
      <c r="Y61" s="332">
        <v>0</v>
      </c>
      <c r="Z61" s="332">
        <v>0</v>
      </c>
      <c r="AA61" s="332">
        <v>0</v>
      </c>
      <c r="AB61" s="332">
        <v>0</v>
      </c>
      <c r="AC61" s="332">
        <v>309536942</v>
      </c>
      <c r="AD61" s="332">
        <v>0</v>
      </c>
      <c r="AE61" s="332">
        <v>309536942</v>
      </c>
      <c r="AF61" s="332">
        <v>0</v>
      </c>
      <c r="AG61" s="332">
        <v>25000000</v>
      </c>
      <c r="AH61" s="332">
        <v>157883801</v>
      </c>
      <c r="AI61" s="332">
        <v>151653141</v>
      </c>
      <c r="AJ61" s="332">
        <v>0</v>
      </c>
      <c r="AK61" s="332">
        <v>309536942</v>
      </c>
      <c r="AL61" s="332">
        <v>0</v>
      </c>
      <c r="AM61" s="332">
        <v>0</v>
      </c>
      <c r="AN61" s="332">
        <v>0</v>
      </c>
    </row>
    <row r="62" spans="1:40" x14ac:dyDescent="0.25">
      <c r="A62" s="13" t="s">
        <v>102</v>
      </c>
      <c r="B62" s="1" t="s">
        <v>93</v>
      </c>
      <c r="C62" s="239"/>
      <c r="D62" s="176">
        <v>309536942</v>
      </c>
      <c r="E62" s="176">
        <v>0</v>
      </c>
      <c r="F62" s="176">
        <v>0</v>
      </c>
      <c r="G62" s="176">
        <v>0</v>
      </c>
      <c r="H62" s="176">
        <f t="shared" si="5"/>
        <v>309536942</v>
      </c>
      <c r="I62" s="176">
        <v>0</v>
      </c>
      <c r="J62" s="176">
        <v>309536942</v>
      </c>
      <c r="K62" s="176">
        <f t="shared" si="6"/>
        <v>0</v>
      </c>
      <c r="L62" s="176">
        <v>25000000</v>
      </c>
      <c r="M62" s="176">
        <v>157883801</v>
      </c>
      <c r="N62" s="176">
        <f t="shared" si="7"/>
        <v>151653141</v>
      </c>
      <c r="O62" s="176">
        <v>0</v>
      </c>
      <c r="P62" s="176">
        <v>309536942</v>
      </c>
      <c r="Q62" s="176">
        <f t="shared" si="8"/>
        <v>0</v>
      </c>
      <c r="R62" s="176">
        <f t="shared" si="9"/>
        <v>0</v>
      </c>
      <c r="S62" s="176">
        <f t="shared" si="10"/>
        <v>157883801</v>
      </c>
      <c r="U62" s="330" t="s">
        <v>102</v>
      </c>
      <c r="V62" s="329" t="s">
        <v>93</v>
      </c>
      <c r="W62" s="332">
        <v>309536942</v>
      </c>
      <c r="X62" s="332">
        <v>0</v>
      </c>
      <c r="Y62" s="332">
        <v>0</v>
      </c>
      <c r="Z62" s="332">
        <v>0</v>
      </c>
      <c r="AA62" s="332">
        <v>0</v>
      </c>
      <c r="AB62" s="332">
        <v>0</v>
      </c>
      <c r="AC62" s="332">
        <v>309536942</v>
      </c>
      <c r="AD62" s="332">
        <v>0</v>
      </c>
      <c r="AE62" s="332">
        <v>309536942</v>
      </c>
      <c r="AF62" s="332">
        <v>0</v>
      </c>
      <c r="AG62" s="332">
        <v>25000000</v>
      </c>
      <c r="AH62" s="332">
        <v>157883801</v>
      </c>
      <c r="AI62" s="332">
        <v>151653141</v>
      </c>
      <c r="AJ62" s="332">
        <v>0</v>
      </c>
      <c r="AK62" s="332">
        <v>309536942</v>
      </c>
      <c r="AL62" s="332">
        <v>0</v>
      </c>
      <c r="AM62" s="332">
        <v>0</v>
      </c>
      <c r="AN62" s="332">
        <v>0</v>
      </c>
    </row>
    <row r="63" spans="1:40" s="4" customFormat="1" x14ac:dyDescent="0.25">
      <c r="A63" s="14" t="s">
        <v>103</v>
      </c>
      <c r="B63" s="9" t="s">
        <v>34</v>
      </c>
      <c r="C63" s="274">
        <v>84891685</v>
      </c>
      <c r="D63" s="10">
        <f>+D64</f>
        <v>116734625</v>
      </c>
      <c r="E63" s="10">
        <f t="shared" ref="E63:P63" si="28">+E64</f>
        <v>0</v>
      </c>
      <c r="F63" s="10">
        <f t="shared" si="28"/>
        <v>0</v>
      </c>
      <c r="G63" s="10">
        <f t="shared" si="28"/>
        <v>0</v>
      </c>
      <c r="H63" s="10">
        <f t="shared" si="5"/>
        <v>116734625</v>
      </c>
      <c r="I63" s="10">
        <f t="shared" si="28"/>
        <v>0</v>
      </c>
      <c r="J63" s="10">
        <f t="shared" si="28"/>
        <v>116734625</v>
      </c>
      <c r="K63" s="10">
        <f t="shared" si="6"/>
        <v>0</v>
      </c>
      <c r="L63" s="10">
        <f t="shared" si="28"/>
        <v>0</v>
      </c>
      <c r="M63" s="10">
        <f t="shared" si="28"/>
        <v>0</v>
      </c>
      <c r="N63" s="10">
        <f t="shared" si="7"/>
        <v>116734625</v>
      </c>
      <c r="O63" s="10">
        <f t="shared" si="28"/>
        <v>0</v>
      </c>
      <c r="P63" s="10">
        <f t="shared" si="28"/>
        <v>116734625</v>
      </c>
      <c r="Q63" s="10">
        <f t="shared" si="8"/>
        <v>0</v>
      </c>
      <c r="R63" s="10">
        <f t="shared" si="9"/>
        <v>0</v>
      </c>
      <c r="S63" s="10">
        <f t="shared" si="10"/>
        <v>0</v>
      </c>
      <c r="U63" s="330" t="s">
        <v>103</v>
      </c>
      <c r="V63" s="329" t="s">
        <v>34</v>
      </c>
      <c r="W63" s="332">
        <v>116734625</v>
      </c>
      <c r="X63" s="332">
        <v>0</v>
      </c>
      <c r="Y63" s="332">
        <v>0</v>
      </c>
      <c r="Z63" s="332">
        <v>0</v>
      </c>
      <c r="AA63" s="332">
        <v>0</v>
      </c>
      <c r="AB63" s="332">
        <v>0</v>
      </c>
      <c r="AC63" s="332">
        <v>116734625</v>
      </c>
      <c r="AD63" s="332">
        <v>0</v>
      </c>
      <c r="AE63" s="332">
        <v>116734625</v>
      </c>
      <c r="AF63" s="332">
        <v>0</v>
      </c>
      <c r="AG63" s="332">
        <v>0</v>
      </c>
      <c r="AH63" s="332">
        <v>0</v>
      </c>
      <c r="AI63" s="332">
        <v>116734625</v>
      </c>
      <c r="AJ63" s="332">
        <v>0</v>
      </c>
      <c r="AK63" s="332">
        <v>116734625</v>
      </c>
      <c r="AL63" s="332">
        <v>0</v>
      </c>
      <c r="AM63" s="332">
        <v>0</v>
      </c>
      <c r="AN63" s="332">
        <v>0</v>
      </c>
    </row>
    <row r="64" spans="1:40" x14ac:dyDescent="0.25">
      <c r="A64" s="13" t="s">
        <v>104</v>
      </c>
      <c r="B64" s="1" t="s">
        <v>93</v>
      </c>
      <c r="C64" s="239"/>
      <c r="D64" s="176">
        <v>116734625</v>
      </c>
      <c r="E64" s="176">
        <v>0</v>
      </c>
      <c r="F64" s="176">
        <v>0</v>
      </c>
      <c r="G64" s="176">
        <v>0</v>
      </c>
      <c r="H64" s="176">
        <f t="shared" si="5"/>
        <v>116734625</v>
      </c>
      <c r="I64" s="176">
        <v>0</v>
      </c>
      <c r="J64" s="176">
        <v>116734625</v>
      </c>
      <c r="K64" s="176">
        <f t="shared" si="6"/>
        <v>0</v>
      </c>
      <c r="L64" s="176">
        <v>0</v>
      </c>
      <c r="M64" s="176">
        <v>0</v>
      </c>
      <c r="N64" s="176">
        <f t="shared" si="7"/>
        <v>116734625</v>
      </c>
      <c r="O64" s="176">
        <v>0</v>
      </c>
      <c r="P64" s="176">
        <v>116734625</v>
      </c>
      <c r="Q64" s="176">
        <f t="shared" si="8"/>
        <v>0</v>
      </c>
      <c r="R64" s="176">
        <f t="shared" si="9"/>
        <v>0</v>
      </c>
      <c r="S64" s="176">
        <f t="shared" si="10"/>
        <v>0</v>
      </c>
      <c r="U64" s="330" t="s">
        <v>104</v>
      </c>
      <c r="V64" s="329" t="s">
        <v>93</v>
      </c>
      <c r="W64" s="332">
        <v>116734625</v>
      </c>
      <c r="X64" s="332">
        <v>0</v>
      </c>
      <c r="Y64" s="332">
        <v>0</v>
      </c>
      <c r="Z64" s="332">
        <v>0</v>
      </c>
      <c r="AA64" s="332">
        <v>0</v>
      </c>
      <c r="AB64" s="332">
        <v>0</v>
      </c>
      <c r="AC64" s="332">
        <v>116734625</v>
      </c>
      <c r="AD64" s="332">
        <v>0</v>
      </c>
      <c r="AE64" s="332">
        <v>116734625</v>
      </c>
      <c r="AF64" s="332">
        <v>0</v>
      </c>
      <c r="AG64" s="332">
        <v>0</v>
      </c>
      <c r="AH64" s="332">
        <v>0</v>
      </c>
      <c r="AI64" s="332">
        <v>116734625</v>
      </c>
      <c r="AJ64" s="332">
        <v>0</v>
      </c>
      <c r="AK64" s="332">
        <v>116734625</v>
      </c>
      <c r="AL64" s="332">
        <v>0</v>
      </c>
      <c r="AM64" s="332">
        <v>0</v>
      </c>
      <c r="AN64" s="332">
        <v>0</v>
      </c>
    </row>
    <row r="65" spans="1:40" s="4" customFormat="1" x14ac:dyDescent="0.25">
      <c r="A65" s="14" t="s">
        <v>105</v>
      </c>
      <c r="B65" s="9" t="s">
        <v>36</v>
      </c>
      <c r="C65" s="274">
        <v>118077452</v>
      </c>
      <c r="D65" s="10">
        <f>+D66</f>
        <v>139299996</v>
      </c>
      <c r="E65" s="10">
        <f t="shared" ref="E65:P65" si="29">+E66</f>
        <v>0</v>
      </c>
      <c r="F65" s="10">
        <f t="shared" si="29"/>
        <v>0</v>
      </c>
      <c r="G65" s="10">
        <f t="shared" si="29"/>
        <v>0</v>
      </c>
      <c r="H65" s="10">
        <f t="shared" si="5"/>
        <v>139299996</v>
      </c>
      <c r="I65" s="10">
        <f t="shared" si="29"/>
        <v>0</v>
      </c>
      <c r="J65" s="10">
        <f t="shared" si="29"/>
        <v>139299996</v>
      </c>
      <c r="K65" s="10">
        <f t="shared" si="6"/>
        <v>0</v>
      </c>
      <c r="L65" s="10">
        <f t="shared" si="29"/>
        <v>0</v>
      </c>
      <c r="M65" s="10">
        <f t="shared" si="29"/>
        <v>0</v>
      </c>
      <c r="N65" s="10">
        <f t="shared" si="7"/>
        <v>139299996</v>
      </c>
      <c r="O65" s="10">
        <f t="shared" si="29"/>
        <v>0</v>
      </c>
      <c r="P65" s="10">
        <f t="shared" si="29"/>
        <v>139299996</v>
      </c>
      <c r="Q65" s="10">
        <f t="shared" si="8"/>
        <v>0</v>
      </c>
      <c r="R65" s="10">
        <f t="shared" si="9"/>
        <v>0</v>
      </c>
      <c r="S65" s="10">
        <f t="shared" si="10"/>
        <v>0</v>
      </c>
      <c r="U65" s="330" t="s">
        <v>105</v>
      </c>
      <c r="V65" s="329" t="s">
        <v>36</v>
      </c>
      <c r="W65" s="332">
        <v>139299996</v>
      </c>
      <c r="X65" s="332">
        <v>0</v>
      </c>
      <c r="Y65" s="332">
        <v>0</v>
      </c>
      <c r="Z65" s="332">
        <v>0</v>
      </c>
      <c r="AA65" s="332">
        <v>0</v>
      </c>
      <c r="AB65" s="332">
        <v>0</v>
      </c>
      <c r="AC65" s="332">
        <v>139299996</v>
      </c>
      <c r="AD65" s="332">
        <v>0</v>
      </c>
      <c r="AE65" s="332">
        <v>139299996</v>
      </c>
      <c r="AF65" s="332">
        <v>0</v>
      </c>
      <c r="AG65" s="332">
        <v>0</v>
      </c>
      <c r="AH65" s="332">
        <v>0</v>
      </c>
      <c r="AI65" s="332">
        <v>139299996</v>
      </c>
      <c r="AJ65" s="332">
        <v>0</v>
      </c>
      <c r="AK65" s="332">
        <v>139299996</v>
      </c>
      <c r="AL65" s="332">
        <v>0</v>
      </c>
      <c r="AM65" s="332">
        <v>0</v>
      </c>
      <c r="AN65" s="332">
        <v>0</v>
      </c>
    </row>
    <row r="66" spans="1:40" x14ac:dyDescent="0.25">
      <c r="A66" s="13" t="s">
        <v>106</v>
      </c>
      <c r="B66" s="1" t="s">
        <v>93</v>
      </c>
      <c r="C66" s="239"/>
      <c r="D66" s="176">
        <v>139299996</v>
      </c>
      <c r="E66" s="176">
        <v>0</v>
      </c>
      <c r="F66" s="176">
        <v>0</v>
      </c>
      <c r="G66" s="176">
        <v>0</v>
      </c>
      <c r="H66" s="176">
        <f t="shared" si="5"/>
        <v>139299996</v>
      </c>
      <c r="I66" s="176">
        <v>0</v>
      </c>
      <c r="J66" s="176">
        <v>139299996</v>
      </c>
      <c r="K66" s="176">
        <f t="shared" si="6"/>
        <v>0</v>
      </c>
      <c r="L66" s="176">
        <v>0</v>
      </c>
      <c r="M66" s="176">
        <v>0</v>
      </c>
      <c r="N66" s="176">
        <f t="shared" si="7"/>
        <v>139299996</v>
      </c>
      <c r="O66" s="176">
        <v>0</v>
      </c>
      <c r="P66" s="176">
        <v>139299996</v>
      </c>
      <c r="Q66" s="176">
        <f t="shared" si="8"/>
        <v>0</v>
      </c>
      <c r="R66" s="176">
        <f t="shared" si="9"/>
        <v>0</v>
      </c>
      <c r="S66" s="176">
        <f t="shared" si="10"/>
        <v>0</v>
      </c>
      <c r="U66" s="330" t="s">
        <v>106</v>
      </c>
      <c r="V66" s="329" t="s">
        <v>93</v>
      </c>
      <c r="W66" s="332">
        <v>139299996</v>
      </c>
      <c r="X66" s="332">
        <v>0</v>
      </c>
      <c r="Y66" s="332">
        <v>0</v>
      </c>
      <c r="Z66" s="332">
        <v>0</v>
      </c>
      <c r="AA66" s="332">
        <v>0</v>
      </c>
      <c r="AB66" s="332">
        <v>0</v>
      </c>
      <c r="AC66" s="332">
        <v>139299996</v>
      </c>
      <c r="AD66" s="332">
        <v>0</v>
      </c>
      <c r="AE66" s="332">
        <v>139299996</v>
      </c>
      <c r="AF66" s="332">
        <v>0</v>
      </c>
      <c r="AG66" s="332">
        <v>0</v>
      </c>
      <c r="AH66" s="332">
        <v>0</v>
      </c>
      <c r="AI66" s="332">
        <v>139299996</v>
      </c>
      <c r="AJ66" s="332">
        <v>0</v>
      </c>
      <c r="AK66" s="332">
        <v>139299996</v>
      </c>
      <c r="AL66" s="332">
        <v>0</v>
      </c>
      <c r="AM66" s="332">
        <v>0</v>
      </c>
      <c r="AN66" s="332">
        <v>0</v>
      </c>
    </row>
    <row r="67" spans="1:40" x14ac:dyDescent="0.25">
      <c r="A67" s="14" t="s">
        <v>107</v>
      </c>
      <c r="B67" s="9" t="s">
        <v>38</v>
      </c>
      <c r="C67" s="274">
        <v>1110470437</v>
      </c>
      <c r="D67" s="10">
        <f>+D68+D69</f>
        <v>1178008466.48</v>
      </c>
      <c r="E67" s="10">
        <f t="shared" ref="E67:P67" si="30">+E68+E69</f>
        <v>0</v>
      </c>
      <c r="F67" s="10">
        <f t="shared" si="30"/>
        <v>0</v>
      </c>
      <c r="G67" s="10">
        <f t="shared" si="30"/>
        <v>0</v>
      </c>
      <c r="H67" s="10">
        <f t="shared" si="5"/>
        <v>1178008466.48</v>
      </c>
      <c r="I67" s="10">
        <f t="shared" si="30"/>
        <v>0</v>
      </c>
      <c r="J67" s="10">
        <f t="shared" si="30"/>
        <v>767015156</v>
      </c>
      <c r="K67" s="10">
        <f t="shared" si="6"/>
        <v>410993310.48000002</v>
      </c>
      <c r="L67" s="10">
        <f t="shared" si="30"/>
        <v>435000000</v>
      </c>
      <c r="M67" s="10">
        <f t="shared" si="30"/>
        <v>567883802</v>
      </c>
      <c r="N67" s="10">
        <f t="shared" si="7"/>
        <v>199131354</v>
      </c>
      <c r="O67" s="10">
        <f t="shared" si="30"/>
        <v>0</v>
      </c>
      <c r="P67" s="10">
        <f t="shared" si="30"/>
        <v>867015156</v>
      </c>
      <c r="Q67" s="10">
        <f t="shared" si="8"/>
        <v>100000000</v>
      </c>
      <c r="R67" s="10">
        <f t="shared" si="9"/>
        <v>310993310.48000002</v>
      </c>
      <c r="S67" s="10">
        <f t="shared" si="10"/>
        <v>567883802</v>
      </c>
      <c r="U67" s="330" t="s">
        <v>107</v>
      </c>
      <c r="V67" s="329" t="s">
        <v>38</v>
      </c>
      <c r="W67" s="332">
        <v>1178008466.48</v>
      </c>
      <c r="X67" s="332">
        <v>0</v>
      </c>
      <c r="Y67" s="332">
        <v>0</v>
      </c>
      <c r="Z67" s="332">
        <v>0</v>
      </c>
      <c r="AA67" s="332">
        <v>0</v>
      </c>
      <c r="AB67" s="332">
        <v>0</v>
      </c>
      <c r="AC67" s="332">
        <v>1178008466.48</v>
      </c>
      <c r="AD67" s="332">
        <v>0</v>
      </c>
      <c r="AE67" s="332">
        <v>767015156</v>
      </c>
      <c r="AF67" s="332">
        <v>410993310.48000002</v>
      </c>
      <c r="AG67" s="332">
        <v>435000000</v>
      </c>
      <c r="AH67" s="332">
        <v>567883802</v>
      </c>
      <c r="AI67" s="332">
        <v>199131354</v>
      </c>
      <c r="AJ67" s="332">
        <v>0</v>
      </c>
      <c r="AK67" s="332">
        <v>867015156</v>
      </c>
      <c r="AL67" s="332">
        <v>100000000</v>
      </c>
      <c r="AM67" s="332">
        <v>310993310.48000002</v>
      </c>
      <c r="AN67" s="332">
        <v>0</v>
      </c>
    </row>
    <row r="68" spans="1:40" s="4" customFormat="1" x14ac:dyDescent="0.25">
      <c r="A68" s="13" t="s">
        <v>108</v>
      </c>
      <c r="B68" s="1" t="s">
        <v>91</v>
      </c>
      <c r="C68" s="239"/>
      <c r="D68" s="176">
        <v>820993310.48000002</v>
      </c>
      <c r="E68" s="176">
        <v>0</v>
      </c>
      <c r="F68" s="176">
        <v>0</v>
      </c>
      <c r="G68" s="176">
        <v>0</v>
      </c>
      <c r="H68" s="176">
        <f t="shared" si="5"/>
        <v>820993310.48000002</v>
      </c>
      <c r="I68" s="176">
        <v>0</v>
      </c>
      <c r="J68" s="176">
        <v>410000000</v>
      </c>
      <c r="K68" s="176">
        <f t="shared" si="6"/>
        <v>410993310.48000002</v>
      </c>
      <c r="L68" s="176">
        <v>410000000</v>
      </c>
      <c r="M68" s="176">
        <v>410000000</v>
      </c>
      <c r="N68" s="176">
        <f t="shared" si="7"/>
        <v>0</v>
      </c>
      <c r="O68" s="176">
        <v>0</v>
      </c>
      <c r="P68" s="176">
        <v>510000000</v>
      </c>
      <c r="Q68" s="176">
        <f t="shared" si="8"/>
        <v>100000000</v>
      </c>
      <c r="R68" s="176">
        <f t="shared" si="9"/>
        <v>310993310.48000002</v>
      </c>
      <c r="S68" s="176">
        <f t="shared" si="10"/>
        <v>410000000</v>
      </c>
      <c r="U68" s="330" t="s">
        <v>108</v>
      </c>
      <c r="V68" s="329" t="s">
        <v>91</v>
      </c>
      <c r="W68" s="332">
        <v>820993310.48000002</v>
      </c>
      <c r="X68" s="332">
        <v>0</v>
      </c>
      <c r="Y68" s="332">
        <v>0</v>
      </c>
      <c r="Z68" s="332">
        <v>0</v>
      </c>
      <c r="AA68" s="332">
        <v>0</v>
      </c>
      <c r="AB68" s="332">
        <v>0</v>
      </c>
      <c r="AC68" s="332">
        <v>820993310.48000002</v>
      </c>
      <c r="AD68" s="332">
        <v>0</v>
      </c>
      <c r="AE68" s="332">
        <v>410000000</v>
      </c>
      <c r="AF68" s="332">
        <v>410993310.48000002</v>
      </c>
      <c r="AG68" s="332">
        <v>410000000</v>
      </c>
      <c r="AH68" s="332">
        <v>410000000</v>
      </c>
      <c r="AI68" s="332">
        <v>0</v>
      </c>
      <c r="AJ68" s="332">
        <v>0</v>
      </c>
      <c r="AK68" s="332">
        <v>510000000</v>
      </c>
      <c r="AL68" s="332">
        <v>100000000</v>
      </c>
      <c r="AM68" s="332">
        <v>310993310.48000002</v>
      </c>
      <c r="AN68" s="332">
        <v>0</v>
      </c>
    </row>
    <row r="69" spans="1:40" x14ac:dyDescent="0.25">
      <c r="A69" s="13" t="s">
        <v>109</v>
      </c>
      <c r="B69" s="1" t="s">
        <v>93</v>
      </c>
      <c r="C69" s="239"/>
      <c r="D69" s="176">
        <v>357015156</v>
      </c>
      <c r="E69" s="176">
        <v>0</v>
      </c>
      <c r="F69" s="176">
        <v>0</v>
      </c>
      <c r="G69" s="176">
        <v>0</v>
      </c>
      <c r="H69" s="176">
        <f t="shared" si="5"/>
        <v>357015156</v>
      </c>
      <c r="I69" s="176">
        <v>0</v>
      </c>
      <c r="J69" s="176">
        <v>357015156</v>
      </c>
      <c r="K69" s="176">
        <f t="shared" si="6"/>
        <v>0</v>
      </c>
      <c r="L69" s="176">
        <v>25000000</v>
      </c>
      <c r="M69" s="176">
        <v>157883802</v>
      </c>
      <c r="N69" s="176">
        <f t="shared" si="7"/>
        <v>199131354</v>
      </c>
      <c r="O69" s="176">
        <v>0</v>
      </c>
      <c r="P69" s="176">
        <v>357015156</v>
      </c>
      <c r="Q69" s="176">
        <f t="shared" si="8"/>
        <v>0</v>
      </c>
      <c r="R69" s="176">
        <f t="shared" si="9"/>
        <v>0</v>
      </c>
      <c r="S69" s="176">
        <f t="shared" si="10"/>
        <v>157883802</v>
      </c>
      <c r="U69" s="330" t="s">
        <v>109</v>
      </c>
      <c r="V69" s="329" t="s">
        <v>93</v>
      </c>
      <c r="W69" s="332">
        <v>357015156</v>
      </c>
      <c r="X69" s="332">
        <v>0</v>
      </c>
      <c r="Y69" s="332">
        <v>0</v>
      </c>
      <c r="Z69" s="332">
        <v>0</v>
      </c>
      <c r="AA69" s="332">
        <v>0</v>
      </c>
      <c r="AB69" s="332">
        <v>0</v>
      </c>
      <c r="AC69" s="332">
        <v>357015156</v>
      </c>
      <c r="AD69" s="332">
        <v>0</v>
      </c>
      <c r="AE69" s="332">
        <v>357015156</v>
      </c>
      <c r="AF69" s="332">
        <v>0</v>
      </c>
      <c r="AG69" s="332">
        <v>25000000</v>
      </c>
      <c r="AH69" s="332">
        <v>157883802</v>
      </c>
      <c r="AI69" s="332">
        <v>199131354</v>
      </c>
      <c r="AJ69" s="332">
        <v>0</v>
      </c>
      <c r="AK69" s="332">
        <v>357015156</v>
      </c>
      <c r="AL69" s="332">
        <v>0</v>
      </c>
      <c r="AM69" s="332">
        <v>0</v>
      </c>
      <c r="AN69" s="332">
        <v>0</v>
      </c>
    </row>
    <row r="70" spans="1:40" x14ac:dyDescent="0.25">
      <c r="A70" s="14" t="s">
        <v>110</v>
      </c>
      <c r="B70" s="9" t="s">
        <v>40</v>
      </c>
      <c r="C70" s="274">
        <v>1082677253</v>
      </c>
      <c r="D70" s="10">
        <f>+D71+D72</f>
        <v>1035247621</v>
      </c>
      <c r="E70" s="10">
        <f t="shared" ref="E70:P70" si="31">+E71+E72</f>
        <v>0</v>
      </c>
      <c r="F70" s="10">
        <f t="shared" si="31"/>
        <v>0</v>
      </c>
      <c r="G70" s="10">
        <f t="shared" si="31"/>
        <v>0</v>
      </c>
      <c r="H70" s="10">
        <f t="shared" si="5"/>
        <v>1035247621</v>
      </c>
      <c r="I70" s="10">
        <f t="shared" si="31"/>
        <v>0</v>
      </c>
      <c r="J70" s="10">
        <f t="shared" si="31"/>
        <v>598845657</v>
      </c>
      <c r="K70" s="10">
        <f t="shared" si="6"/>
        <v>436401964</v>
      </c>
      <c r="L70" s="10">
        <f t="shared" si="31"/>
        <v>410000000</v>
      </c>
      <c r="M70" s="10">
        <f t="shared" si="31"/>
        <v>410000000</v>
      </c>
      <c r="N70" s="10">
        <f t="shared" si="7"/>
        <v>188845657</v>
      </c>
      <c r="O70" s="10">
        <f t="shared" si="31"/>
        <v>0</v>
      </c>
      <c r="P70" s="10">
        <f t="shared" si="31"/>
        <v>748845657</v>
      </c>
      <c r="Q70" s="10">
        <f t="shared" si="8"/>
        <v>150000000</v>
      </c>
      <c r="R70" s="10">
        <f t="shared" si="9"/>
        <v>286401964</v>
      </c>
      <c r="S70" s="10">
        <f t="shared" si="10"/>
        <v>410000000</v>
      </c>
      <c r="U70" s="330" t="s">
        <v>110</v>
      </c>
      <c r="V70" s="329" t="s">
        <v>40</v>
      </c>
      <c r="W70" s="332">
        <v>1035247621</v>
      </c>
      <c r="X70" s="332">
        <v>0</v>
      </c>
      <c r="Y70" s="332">
        <v>0</v>
      </c>
      <c r="Z70" s="332">
        <v>0</v>
      </c>
      <c r="AA70" s="332">
        <v>0</v>
      </c>
      <c r="AB70" s="332">
        <v>0</v>
      </c>
      <c r="AC70" s="332">
        <v>1035247621</v>
      </c>
      <c r="AD70" s="332">
        <v>0</v>
      </c>
      <c r="AE70" s="332">
        <v>598845657</v>
      </c>
      <c r="AF70" s="332">
        <v>436401964</v>
      </c>
      <c r="AG70" s="332">
        <v>410000000</v>
      </c>
      <c r="AH70" s="332">
        <v>410000000</v>
      </c>
      <c r="AI70" s="332">
        <v>188845657</v>
      </c>
      <c r="AJ70" s="332">
        <v>0</v>
      </c>
      <c r="AK70" s="332">
        <v>748845657</v>
      </c>
      <c r="AL70" s="332">
        <v>150000000</v>
      </c>
      <c r="AM70" s="332">
        <v>286401964</v>
      </c>
      <c r="AN70" s="332">
        <v>0</v>
      </c>
    </row>
    <row r="71" spans="1:40" s="15" customFormat="1" x14ac:dyDescent="0.25">
      <c r="A71" s="13" t="s">
        <v>111</v>
      </c>
      <c r="B71" s="1" t="s">
        <v>91</v>
      </c>
      <c r="C71" s="239"/>
      <c r="D71" s="176">
        <v>846401964</v>
      </c>
      <c r="E71" s="176">
        <v>0</v>
      </c>
      <c r="F71" s="176">
        <v>0</v>
      </c>
      <c r="G71" s="176">
        <v>0</v>
      </c>
      <c r="H71" s="176">
        <f t="shared" si="5"/>
        <v>846401964</v>
      </c>
      <c r="I71" s="176">
        <v>0</v>
      </c>
      <c r="J71" s="176">
        <v>410000000</v>
      </c>
      <c r="K71" s="176">
        <f t="shared" si="6"/>
        <v>436401964</v>
      </c>
      <c r="L71" s="176">
        <v>410000000</v>
      </c>
      <c r="M71" s="176">
        <v>410000000</v>
      </c>
      <c r="N71" s="176">
        <f t="shared" si="7"/>
        <v>0</v>
      </c>
      <c r="O71" s="176">
        <v>0</v>
      </c>
      <c r="P71" s="176">
        <v>560000000</v>
      </c>
      <c r="Q71" s="176">
        <f t="shared" si="8"/>
        <v>150000000</v>
      </c>
      <c r="R71" s="176">
        <f t="shared" si="9"/>
        <v>286401964</v>
      </c>
      <c r="S71" s="176">
        <f t="shared" si="10"/>
        <v>410000000</v>
      </c>
      <c r="T71" s="307"/>
      <c r="U71" s="330" t="s">
        <v>111</v>
      </c>
      <c r="V71" s="329" t="s">
        <v>91</v>
      </c>
      <c r="W71" s="332">
        <v>846401964</v>
      </c>
      <c r="X71" s="332">
        <v>0</v>
      </c>
      <c r="Y71" s="332">
        <v>0</v>
      </c>
      <c r="Z71" s="332">
        <v>0</v>
      </c>
      <c r="AA71" s="332">
        <v>0</v>
      </c>
      <c r="AB71" s="332">
        <v>0</v>
      </c>
      <c r="AC71" s="332">
        <v>846401964</v>
      </c>
      <c r="AD71" s="332">
        <v>0</v>
      </c>
      <c r="AE71" s="332">
        <v>410000000</v>
      </c>
      <c r="AF71" s="332">
        <v>436401964</v>
      </c>
      <c r="AG71" s="332">
        <v>410000000</v>
      </c>
      <c r="AH71" s="332">
        <v>410000000</v>
      </c>
      <c r="AI71" s="332">
        <v>0</v>
      </c>
      <c r="AJ71" s="332">
        <v>0</v>
      </c>
      <c r="AK71" s="332">
        <v>560000000</v>
      </c>
      <c r="AL71" s="332">
        <v>150000000</v>
      </c>
      <c r="AM71" s="332">
        <v>286401964</v>
      </c>
      <c r="AN71" s="332">
        <v>0</v>
      </c>
    </row>
    <row r="72" spans="1:40" s="4" customFormat="1" x14ac:dyDescent="0.25">
      <c r="A72" s="13" t="s">
        <v>112</v>
      </c>
      <c r="B72" s="1" t="s">
        <v>93</v>
      </c>
      <c r="C72" s="239"/>
      <c r="D72" s="176">
        <v>188845657</v>
      </c>
      <c r="E72" s="176">
        <v>0</v>
      </c>
      <c r="F72" s="176">
        <v>0</v>
      </c>
      <c r="G72" s="176">
        <v>0</v>
      </c>
      <c r="H72" s="176">
        <f t="shared" si="5"/>
        <v>188845657</v>
      </c>
      <c r="I72" s="176">
        <v>0</v>
      </c>
      <c r="J72" s="176">
        <v>188845657</v>
      </c>
      <c r="K72" s="176">
        <f t="shared" si="6"/>
        <v>0</v>
      </c>
      <c r="L72" s="176">
        <v>0</v>
      </c>
      <c r="M72" s="176">
        <v>0</v>
      </c>
      <c r="N72" s="176">
        <f t="shared" si="7"/>
        <v>188845657</v>
      </c>
      <c r="O72" s="176">
        <v>0</v>
      </c>
      <c r="P72" s="176">
        <v>188845657</v>
      </c>
      <c r="Q72" s="176">
        <f t="shared" si="8"/>
        <v>0</v>
      </c>
      <c r="R72" s="176">
        <f t="shared" si="9"/>
        <v>0</v>
      </c>
      <c r="S72" s="176">
        <f t="shared" si="10"/>
        <v>0</v>
      </c>
      <c r="U72" s="330" t="s">
        <v>112</v>
      </c>
      <c r="V72" s="329" t="s">
        <v>93</v>
      </c>
      <c r="W72" s="332">
        <v>188845657</v>
      </c>
      <c r="X72" s="332">
        <v>0</v>
      </c>
      <c r="Y72" s="332">
        <v>0</v>
      </c>
      <c r="Z72" s="332">
        <v>0</v>
      </c>
      <c r="AA72" s="332">
        <v>0</v>
      </c>
      <c r="AB72" s="332">
        <v>0</v>
      </c>
      <c r="AC72" s="332">
        <v>188845657</v>
      </c>
      <c r="AD72" s="332">
        <v>0</v>
      </c>
      <c r="AE72" s="332">
        <v>188845657</v>
      </c>
      <c r="AF72" s="332">
        <v>0</v>
      </c>
      <c r="AG72" s="332">
        <v>0</v>
      </c>
      <c r="AH72" s="332">
        <v>0</v>
      </c>
      <c r="AI72" s="332">
        <v>188845657</v>
      </c>
      <c r="AJ72" s="332">
        <v>0</v>
      </c>
      <c r="AK72" s="332">
        <v>188845657</v>
      </c>
      <c r="AL72" s="332">
        <v>0</v>
      </c>
      <c r="AM72" s="332">
        <v>0</v>
      </c>
      <c r="AN72" s="332">
        <v>0</v>
      </c>
    </row>
    <row r="73" spans="1:40" s="4" customFormat="1" x14ac:dyDescent="0.25">
      <c r="A73" s="13" t="s">
        <v>113</v>
      </c>
      <c r="B73" s="16" t="s">
        <v>42</v>
      </c>
      <c r="C73" s="239">
        <v>32307435</v>
      </c>
      <c r="D73" s="176">
        <v>2436693350</v>
      </c>
      <c r="E73" s="176">
        <v>0</v>
      </c>
      <c r="F73" s="176">
        <v>0</v>
      </c>
      <c r="G73" s="176">
        <v>0</v>
      </c>
      <c r="H73" s="176">
        <f t="shared" si="5"/>
        <v>2436693350</v>
      </c>
      <c r="I73" s="176">
        <v>0</v>
      </c>
      <c r="J73" s="176">
        <v>0</v>
      </c>
      <c r="K73" s="176">
        <f t="shared" si="6"/>
        <v>2436693350</v>
      </c>
      <c r="L73" s="176">
        <v>0</v>
      </c>
      <c r="M73" s="176">
        <v>0</v>
      </c>
      <c r="N73" s="176">
        <f t="shared" si="7"/>
        <v>0</v>
      </c>
      <c r="O73" s="176">
        <v>0</v>
      </c>
      <c r="P73" s="176">
        <v>0</v>
      </c>
      <c r="Q73" s="176">
        <f t="shared" si="8"/>
        <v>0</v>
      </c>
      <c r="R73" s="176">
        <f t="shared" si="9"/>
        <v>2436693350</v>
      </c>
      <c r="S73" s="176">
        <f t="shared" si="10"/>
        <v>0</v>
      </c>
      <c r="U73" s="330" t="s">
        <v>113</v>
      </c>
      <c r="V73" s="329" t="s">
        <v>42</v>
      </c>
      <c r="W73" s="332">
        <v>2436693350</v>
      </c>
      <c r="X73" s="332">
        <v>0</v>
      </c>
      <c r="Y73" s="332">
        <v>0</v>
      </c>
      <c r="Z73" s="332">
        <v>0</v>
      </c>
      <c r="AA73" s="332">
        <v>0</v>
      </c>
      <c r="AB73" s="332">
        <v>0</v>
      </c>
      <c r="AC73" s="332">
        <v>2436693350</v>
      </c>
      <c r="AD73" s="332">
        <v>0</v>
      </c>
      <c r="AE73" s="332">
        <v>0</v>
      </c>
      <c r="AF73" s="332">
        <v>2436693350</v>
      </c>
      <c r="AG73" s="332">
        <v>0</v>
      </c>
      <c r="AH73" s="332">
        <v>0</v>
      </c>
      <c r="AI73" s="332">
        <v>0</v>
      </c>
      <c r="AJ73" s="332">
        <v>0</v>
      </c>
      <c r="AK73" s="332">
        <v>0</v>
      </c>
      <c r="AL73" s="332">
        <v>0</v>
      </c>
      <c r="AM73" s="332">
        <v>2436693350</v>
      </c>
      <c r="AN73" s="332">
        <v>0</v>
      </c>
    </row>
    <row r="74" spans="1:40" s="4" customFormat="1" x14ac:dyDescent="0.25">
      <c r="A74" s="11" t="s">
        <v>114</v>
      </c>
      <c r="B74" s="5" t="s">
        <v>50</v>
      </c>
      <c r="C74" s="6">
        <f>+C75+C79+C82+C86+C90+C94</f>
        <v>6984647894</v>
      </c>
      <c r="D74" s="6">
        <f>+D75+D79+D82+D86+D90+D94</f>
        <v>8911474668.183403</v>
      </c>
      <c r="E74" s="6">
        <f t="shared" ref="E74:P74" si="32">+E75+E79+E82+E86+E90+E94</f>
        <v>0</v>
      </c>
      <c r="F74" s="6">
        <f t="shared" si="32"/>
        <v>0</v>
      </c>
      <c r="G74" s="6">
        <f t="shared" si="32"/>
        <v>0</v>
      </c>
      <c r="H74" s="6">
        <f t="shared" si="5"/>
        <v>8911474668.183403</v>
      </c>
      <c r="I74" s="6">
        <f t="shared" si="32"/>
        <v>0</v>
      </c>
      <c r="J74" s="6">
        <f t="shared" si="32"/>
        <v>4091544941</v>
      </c>
      <c r="K74" s="6">
        <f t="shared" si="6"/>
        <v>4819929727.183403</v>
      </c>
      <c r="L74" s="6">
        <f t="shared" si="32"/>
        <v>145326951</v>
      </c>
      <c r="M74" s="6">
        <f t="shared" si="32"/>
        <v>662712124</v>
      </c>
      <c r="N74" s="6">
        <f t="shared" si="7"/>
        <v>3428832817</v>
      </c>
      <c r="O74" s="6">
        <f t="shared" si="32"/>
        <v>0</v>
      </c>
      <c r="P74" s="6">
        <f t="shared" si="32"/>
        <v>4500431367</v>
      </c>
      <c r="Q74" s="6">
        <f t="shared" si="8"/>
        <v>408886426</v>
      </c>
      <c r="R74" s="6">
        <f t="shared" si="9"/>
        <v>4411043301.183403</v>
      </c>
      <c r="S74" s="6">
        <f t="shared" si="10"/>
        <v>662712124</v>
      </c>
      <c r="U74" s="330" t="s">
        <v>114</v>
      </c>
      <c r="V74" s="329" t="s">
        <v>50</v>
      </c>
      <c r="W74" s="332">
        <v>7550310077.0052929</v>
      </c>
      <c r="X74" s="332">
        <v>0</v>
      </c>
      <c r="Y74" s="332">
        <v>0</v>
      </c>
      <c r="Z74" s="332">
        <v>0</v>
      </c>
      <c r="AA74" s="332">
        <v>0</v>
      </c>
      <c r="AB74" s="332">
        <v>0</v>
      </c>
      <c r="AC74" s="332">
        <v>7550310077.0052929</v>
      </c>
      <c r="AD74" s="332">
        <v>0</v>
      </c>
      <c r="AE74" s="332">
        <v>3730544941</v>
      </c>
      <c r="AF74" s="332">
        <v>3819765136.0052929</v>
      </c>
      <c r="AG74" s="332">
        <v>145326951</v>
      </c>
      <c r="AH74" s="332">
        <v>662712124</v>
      </c>
      <c r="AI74" s="332">
        <v>3067832817</v>
      </c>
      <c r="AJ74" s="332">
        <v>0</v>
      </c>
      <c r="AK74" s="332">
        <v>4139431367</v>
      </c>
      <c r="AL74" s="332">
        <v>408886426</v>
      </c>
      <c r="AM74" s="332">
        <v>3410878710.0052929</v>
      </c>
      <c r="AN74" s="332">
        <v>0</v>
      </c>
    </row>
    <row r="75" spans="1:40" x14ac:dyDescent="0.25">
      <c r="A75" s="14" t="s">
        <v>115</v>
      </c>
      <c r="B75" s="9" t="s">
        <v>52</v>
      </c>
      <c r="C75" s="10">
        <f>+C76</f>
        <v>1748410868</v>
      </c>
      <c r="D75" s="10">
        <f>+D76</f>
        <v>2088816784.3032</v>
      </c>
      <c r="E75" s="10">
        <f t="shared" ref="E75:P75" si="33">+E76</f>
        <v>0</v>
      </c>
      <c r="F75" s="10">
        <f t="shared" si="33"/>
        <v>0</v>
      </c>
      <c r="G75" s="10">
        <f t="shared" si="33"/>
        <v>0</v>
      </c>
      <c r="H75" s="10">
        <f t="shared" si="5"/>
        <v>2088816784.3032</v>
      </c>
      <c r="I75" s="10">
        <f t="shared" si="33"/>
        <v>0</v>
      </c>
      <c r="J75" s="10">
        <f t="shared" si="33"/>
        <v>1088285388</v>
      </c>
      <c r="K75" s="10">
        <f t="shared" si="6"/>
        <v>1000531396.3032</v>
      </c>
      <c r="L75" s="10">
        <f t="shared" si="33"/>
        <v>145326951</v>
      </c>
      <c r="M75" s="10">
        <f t="shared" si="33"/>
        <v>145326951</v>
      </c>
      <c r="N75" s="10">
        <f t="shared" si="7"/>
        <v>942958437</v>
      </c>
      <c r="O75" s="10">
        <f t="shared" si="33"/>
        <v>0</v>
      </c>
      <c r="P75" s="10">
        <f t="shared" si="33"/>
        <v>1188285388</v>
      </c>
      <c r="Q75" s="10">
        <f t="shared" si="8"/>
        <v>100000000</v>
      </c>
      <c r="R75" s="10">
        <f t="shared" si="9"/>
        <v>900531396.30320001</v>
      </c>
      <c r="S75" s="10">
        <f t="shared" si="10"/>
        <v>145326951</v>
      </c>
      <c r="U75" s="330" t="s">
        <v>115</v>
      </c>
      <c r="V75" s="329" t="s">
        <v>52</v>
      </c>
      <c r="W75" s="332">
        <v>2088816784.3032</v>
      </c>
      <c r="X75" s="332">
        <v>0</v>
      </c>
      <c r="Y75" s="332">
        <v>0</v>
      </c>
      <c r="Z75" s="332">
        <v>0</v>
      </c>
      <c r="AA75" s="332">
        <v>0</v>
      </c>
      <c r="AB75" s="332">
        <v>0</v>
      </c>
      <c r="AC75" s="332">
        <v>2088816784.3032</v>
      </c>
      <c r="AD75" s="332">
        <v>0</v>
      </c>
      <c r="AE75" s="332">
        <v>1088285388</v>
      </c>
      <c r="AF75" s="332">
        <v>1000531396.3032</v>
      </c>
      <c r="AG75" s="332">
        <v>145326951</v>
      </c>
      <c r="AH75" s="332">
        <v>145326951</v>
      </c>
      <c r="AI75" s="332">
        <v>942958437</v>
      </c>
      <c r="AJ75" s="332">
        <v>0</v>
      </c>
      <c r="AK75" s="332">
        <v>1188285388</v>
      </c>
      <c r="AL75" s="332">
        <v>100000000</v>
      </c>
      <c r="AM75" s="332">
        <v>900531396.30320001</v>
      </c>
      <c r="AN75" s="332">
        <v>0</v>
      </c>
    </row>
    <row r="76" spans="1:40" x14ac:dyDescent="0.25">
      <c r="A76" s="14" t="s">
        <v>116</v>
      </c>
      <c r="B76" s="9" t="s">
        <v>52</v>
      </c>
      <c r="C76" s="274">
        <v>1748410868</v>
      </c>
      <c r="D76" s="10">
        <f>+D77+D78</f>
        <v>2088816784.3032</v>
      </c>
      <c r="E76" s="10">
        <f t="shared" ref="E76:P76" si="34">+E77+E78</f>
        <v>0</v>
      </c>
      <c r="F76" s="10">
        <f t="shared" si="34"/>
        <v>0</v>
      </c>
      <c r="G76" s="10">
        <f t="shared" si="34"/>
        <v>0</v>
      </c>
      <c r="H76" s="10">
        <f t="shared" si="5"/>
        <v>2088816784.3032</v>
      </c>
      <c r="I76" s="10">
        <f t="shared" si="34"/>
        <v>0</v>
      </c>
      <c r="J76" s="10">
        <f t="shared" si="34"/>
        <v>1088285388</v>
      </c>
      <c r="K76" s="10">
        <f t="shared" si="6"/>
        <v>1000531396.3032</v>
      </c>
      <c r="L76" s="10">
        <f t="shared" si="34"/>
        <v>145326951</v>
      </c>
      <c r="M76" s="10">
        <f t="shared" si="34"/>
        <v>145326951</v>
      </c>
      <c r="N76" s="10">
        <f t="shared" si="7"/>
        <v>942958437</v>
      </c>
      <c r="O76" s="10">
        <f t="shared" si="34"/>
        <v>0</v>
      </c>
      <c r="P76" s="10">
        <f t="shared" si="34"/>
        <v>1188285388</v>
      </c>
      <c r="Q76" s="10">
        <f t="shared" si="8"/>
        <v>100000000</v>
      </c>
      <c r="R76" s="10">
        <f t="shared" si="9"/>
        <v>900531396.30320001</v>
      </c>
      <c r="S76" s="10">
        <f t="shared" si="10"/>
        <v>145326951</v>
      </c>
      <c r="U76" s="330" t="s">
        <v>116</v>
      </c>
      <c r="V76" s="329" t="s">
        <v>52</v>
      </c>
      <c r="W76" s="332">
        <v>2088816784.3032</v>
      </c>
      <c r="X76" s="332">
        <v>0</v>
      </c>
      <c r="Y76" s="332">
        <v>0</v>
      </c>
      <c r="Z76" s="332">
        <v>0</v>
      </c>
      <c r="AA76" s="332">
        <v>0</v>
      </c>
      <c r="AB76" s="332">
        <v>0</v>
      </c>
      <c r="AC76" s="332">
        <v>2088816784.3032</v>
      </c>
      <c r="AD76" s="332">
        <v>0</v>
      </c>
      <c r="AE76" s="332">
        <v>1088285388</v>
      </c>
      <c r="AF76" s="332">
        <v>1000531396.3032</v>
      </c>
      <c r="AG76" s="332">
        <v>145326951</v>
      </c>
      <c r="AH76" s="332">
        <v>145326951</v>
      </c>
      <c r="AI76" s="332">
        <v>942958437</v>
      </c>
      <c r="AJ76" s="332">
        <v>0</v>
      </c>
      <c r="AK76" s="332">
        <v>1188285388</v>
      </c>
      <c r="AL76" s="332">
        <v>100000000</v>
      </c>
      <c r="AM76" s="332">
        <v>900531396.30320001</v>
      </c>
      <c r="AN76" s="332">
        <v>0</v>
      </c>
    </row>
    <row r="77" spans="1:40" s="4" customFormat="1" x14ac:dyDescent="0.25">
      <c r="A77" s="13" t="s">
        <v>117</v>
      </c>
      <c r="B77" s="1" t="s">
        <v>91</v>
      </c>
      <c r="C77" s="239"/>
      <c r="D77" s="176">
        <v>1642531396.3032</v>
      </c>
      <c r="E77" s="176">
        <v>0</v>
      </c>
      <c r="F77" s="176">
        <v>0</v>
      </c>
      <c r="G77" s="176">
        <v>0</v>
      </c>
      <c r="H77" s="176">
        <f t="shared" si="5"/>
        <v>1642531396.3032</v>
      </c>
      <c r="I77" s="176">
        <v>0</v>
      </c>
      <c r="J77" s="176">
        <v>642000000</v>
      </c>
      <c r="K77" s="176">
        <f t="shared" si="6"/>
        <v>1000531396.3032</v>
      </c>
      <c r="L77" s="176">
        <v>145326951</v>
      </c>
      <c r="M77" s="176">
        <v>145326951</v>
      </c>
      <c r="N77" s="176">
        <f t="shared" si="7"/>
        <v>496673049</v>
      </c>
      <c r="O77" s="176">
        <v>0</v>
      </c>
      <c r="P77" s="176">
        <v>742000000</v>
      </c>
      <c r="Q77" s="176">
        <f t="shared" si="8"/>
        <v>100000000</v>
      </c>
      <c r="R77" s="176">
        <f t="shared" si="9"/>
        <v>900531396.30320001</v>
      </c>
      <c r="S77" s="176">
        <f t="shared" si="10"/>
        <v>145326951</v>
      </c>
      <c r="U77" s="330" t="s">
        <v>117</v>
      </c>
      <c r="V77" s="329" t="s">
        <v>91</v>
      </c>
      <c r="W77" s="332">
        <v>1642531396.3032</v>
      </c>
      <c r="X77" s="332">
        <v>0</v>
      </c>
      <c r="Y77" s="332">
        <v>0</v>
      </c>
      <c r="Z77" s="332">
        <v>0</v>
      </c>
      <c r="AA77" s="332">
        <v>0</v>
      </c>
      <c r="AB77" s="332">
        <v>0</v>
      </c>
      <c r="AC77" s="332">
        <v>1642531396.3032</v>
      </c>
      <c r="AD77" s="332">
        <v>0</v>
      </c>
      <c r="AE77" s="332">
        <v>642000000</v>
      </c>
      <c r="AF77" s="332">
        <v>1000531396.3032</v>
      </c>
      <c r="AG77" s="332">
        <v>145326951</v>
      </c>
      <c r="AH77" s="332">
        <v>145326951</v>
      </c>
      <c r="AI77" s="332">
        <v>496673049</v>
      </c>
      <c r="AJ77" s="332">
        <v>0</v>
      </c>
      <c r="AK77" s="332">
        <v>742000000</v>
      </c>
      <c r="AL77" s="332">
        <v>100000000</v>
      </c>
      <c r="AM77" s="332">
        <v>900531396.30320001</v>
      </c>
      <c r="AN77" s="332">
        <v>0</v>
      </c>
    </row>
    <row r="78" spans="1:40" x14ac:dyDescent="0.25">
      <c r="A78" s="13" t="s">
        <v>118</v>
      </c>
      <c r="B78" s="1" t="s">
        <v>93</v>
      </c>
      <c r="C78" s="239"/>
      <c r="D78" s="176">
        <v>446285388</v>
      </c>
      <c r="E78" s="176">
        <v>0</v>
      </c>
      <c r="F78" s="176">
        <v>0</v>
      </c>
      <c r="G78" s="176">
        <v>0</v>
      </c>
      <c r="H78" s="176">
        <f t="shared" si="5"/>
        <v>446285388</v>
      </c>
      <c r="I78" s="176">
        <v>0</v>
      </c>
      <c r="J78" s="176">
        <v>446285388</v>
      </c>
      <c r="K78" s="176">
        <f t="shared" si="6"/>
        <v>0</v>
      </c>
      <c r="L78" s="176">
        <v>0</v>
      </c>
      <c r="M78" s="176">
        <v>0</v>
      </c>
      <c r="N78" s="176">
        <f t="shared" ref="N78:N141" si="35">+J78-M78</f>
        <v>446285388</v>
      </c>
      <c r="O78" s="176">
        <v>0</v>
      </c>
      <c r="P78" s="176">
        <v>446285388</v>
      </c>
      <c r="Q78" s="176">
        <f t="shared" ref="Q78:Q141" si="36">+P78-J78</f>
        <v>0</v>
      </c>
      <c r="R78" s="176">
        <f t="shared" ref="R78:R141" si="37">+H78-P78</f>
        <v>0</v>
      </c>
      <c r="S78" s="176">
        <f t="shared" ref="S78:S141" si="38">+M78</f>
        <v>0</v>
      </c>
      <c r="U78" s="330" t="s">
        <v>118</v>
      </c>
      <c r="V78" s="329" t="s">
        <v>93</v>
      </c>
      <c r="W78" s="332">
        <v>446285388</v>
      </c>
      <c r="X78" s="332">
        <v>0</v>
      </c>
      <c r="Y78" s="332">
        <v>0</v>
      </c>
      <c r="Z78" s="332">
        <v>0</v>
      </c>
      <c r="AA78" s="332">
        <v>0</v>
      </c>
      <c r="AB78" s="332">
        <v>0</v>
      </c>
      <c r="AC78" s="332">
        <v>446285388</v>
      </c>
      <c r="AD78" s="332">
        <v>0</v>
      </c>
      <c r="AE78" s="332">
        <v>446285388</v>
      </c>
      <c r="AF78" s="332">
        <v>0</v>
      </c>
      <c r="AG78" s="332">
        <v>0</v>
      </c>
      <c r="AH78" s="332">
        <v>0</v>
      </c>
      <c r="AI78" s="332">
        <v>446285388</v>
      </c>
      <c r="AJ78" s="332">
        <v>0</v>
      </c>
      <c r="AK78" s="332">
        <v>446285388</v>
      </c>
      <c r="AL78" s="332">
        <v>0</v>
      </c>
      <c r="AM78" s="332">
        <v>0</v>
      </c>
      <c r="AN78" s="332">
        <v>0</v>
      </c>
    </row>
    <row r="79" spans="1:40" x14ac:dyDescent="0.25">
      <c r="A79" s="14" t="s">
        <v>119</v>
      </c>
      <c r="B79" s="9" t="s">
        <v>55</v>
      </c>
      <c r="C79" s="274">
        <v>1139920238</v>
      </c>
      <c r="D79" s="10">
        <f>+D80+D81</f>
        <v>1677283651.1781099</v>
      </c>
      <c r="E79" s="10">
        <f t="shared" ref="E79:P79" si="39">+E80+E81</f>
        <v>0</v>
      </c>
      <c r="F79" s="10">
        <f t="shared" si="39"/>
        <v>0</v>
      </c>
      <c r="G79" s="10">
        <f t="shared" si="39"/>
        <v>0</v>
      </c>
      <c r="H79" s="10">
        <f t="shared" ref="H79:H142" si="40">+D79+E79-F79+G79</f>
        <v>1677283651.1781099</v>
      </c>
      <c r="I79" s="10">
        <f t="shared" si="39"/>
        <v>0</v>
      </c>
      <c r="J79" s="10">
        <f t="shared" si="39"/>
        <v>677119060</v>
      </c>
      <c r="K79" s="10">
        <f t="shared" ref="K79:K142" si="41">+H79-J79</f>
        <v>1000164591.1781099</v>
      </c>
      <c r="L79" s="10">
        <f t="shared" si="39"/>
        <v>0</v>
      </c>
      <c r="M79" s="10">
        <f t="shared" si="39"/>
        <v>0</v>
      </c>
      <c r="N79" s="10">
        <f t="shared" si="35"/>
        <v>677119060</v>
      </c>
      <c r="O79" s="10">
        <f t="shared" si="39"/>
        <v>0</v>
      </c>
      <c r="P79" s="10">
        <f t="shared" si="39"/>
        <v>677119060</v>
      </c>
      <c r="Q79" s="10">
        <f t="shared" si="36"/>
        <v>0</v>
      </c>
      <c r="R79" s="10">
        <f t="shared" si="37"/>
        <v>1000164591.1781099</v>
      </c>
      <c r="S79" s="10">
        <f t="shared" si="38"/>
        <v>0</v>
      </c>
      <c r="U79" s="330" t="s">
        <v>119</v>
      </c>
      <c r="V79" s="329" t="s">
        <v>55</v>
      </c>
      <c r="W79" s="332">
        <v>316119060</v>
      </c>
      <c r="X79" s="332">
        <v>0</v>
      </c>
      <c r="Y79" s="332">
        <v>0</v>
      </c>
      <c r="Z79" s="332">
        <v>0</v>
      </c>
      <c r="AA79" s="332">
        <v>0</v>
      </c>
      <c r="AB79" s="332">
        <v>0</v>
      </c>
      <c r="AC79" s="332">
        <v>316119060</v>
      </c>
      <c r="AD79" s="332">
        <v>0</v>
      </c>
      <c r="AE79" s="332">
        <v>316119060</v>
      </c>
      <c r="AF79" s="332">
        <v>0</v>
      </c>
      <c r="AG79" s="332">
        <v>0</v>
      </c>
      <c r="AH79" s="332">
        <v>0</v>
      </c>
      <c r="AI79" s="332">
        <v>316119060</v>
      </c>
      <c r="AJ79" s="332">
        <v>0</v>
      </c>
      <c r="AK79" s="332">
        <v>316119060</v>
      </c>
      <c r="AL79" s="332">
        <v>0</v>
      </c>
      <c r="AM79" s="332">
        <v>0</v>
      </c>
      <c r="AN79" s="332">
        <v>0</v>
      </c>
    </row>
    <row r="80" spans="1:40" s="4" customFormat="1" x14ac:dyDescent="0.25">
      <c r="A80" s="13" t="s">
        <v>120</v>
      </c>
      <c r="B80" s="1" t="s">
        <v>91</v>
      </c>
      <c r="C80" s="239">
        <v>1139920238</v>
      </c>
      <c r="D80" s="176">
        <v>1361164591.1781099</v>
      </c>
      <c r="E80" s="176">
        <v>0</v>
      </c>
      <c r="F80" s="176">
        <v>0</v>
      </c>
      <c r="G80" s="176">
        <v>0</v>
      </c>
      <c r="H80" s="176">
        <f t="shared" si="40"/>
        <v>1361164591.1781099</v>
      </c>
      <c r="I80" s="176">
        <v>0</v>
      </c>
      <c r="J80" s="176">
        <v>361000000</v>
      </c>
      <c r="K80" s="176">
        <f t="shared" si="41"/>
        <v>1000164591.1781099</v>
      </c>
      <c r="L80" s="176">
        <v>0</v>
      </c>
      <c r="M80" s="176">
        <v>0</v>
      </c>
      <c r="N80" s="176">
        <f t="shared" si="35"/>
        <v>361000000</v>
      </c>
      <c r="O80" s="176">
        <v>0</v>
      </c>
      <c r="P80" s="176">
        <v>361000000</v>
      </c>
      <c r="Q80" s="176">
        <f t="shared" si="36"/>
        <v>0</v>
      </c>
      <c r="R80" s="176">
        <f t="shared" si="37"/>
        <v>1000164591.1781099</v>
      </c>
      <c r="S80" s="176">
        <f t="shared" si="38"/>
        <v>0</v>
      </c>
      <c r="U80" s="330" t="s">
        <v>120</v>
      </c>
      <c r="V80" s="329" t="s">
        <v>91</v>
      </c>
      <c r="W80" s="332">
        <v>1361164591.1781099</v>
      </c>
      <c r="X80" s="332">
        <v>0</v>
      </c>
      <c r="Y80" s="332">
        <v>0</v>
      </c>
      <c r="Z80" s="332">
        <v>0</v>
      </c>
      <c r="AA80" s="332">
        <v>0</v>
      </c>
      <c r="AB80" s="332">
        <v>0</v>
      </c>
      <c r="AC80" s="332">
        <v>1361164591.1781099</v>
      </c>
      <c r="AD80" s="332">
        <v>0</v>
      </c>
      <c r="AE80" s="332">
        <v>361000000</v>
      </c>
      <c r="AF80" s="332">
        <v>1000164591.1781099</v>
      </c>
      <c r="AG80" s="332">
        <v>0</v>
      </c>
      <c r="AH80" s="332">
        <v>0</v>
      </c>
      <c r="AI80" s="332">
        <v>361000000</v>
      </c>
      <c r="AJ80" s="332">
        <v>0</v>
      </c>
      <c r="AK80" s="332">
        <v>361000000</v>
      </c>
      <c r="AL80" s="332">
        <v>0</v>
      </c>
      <c r="AM80" s="332">
        <v>1000164591.1781099</v>
      </c>
      <c r="AN80" s="332">
        <v>0</v>
      </c>
    </row>
    <row r="81" spans="1:40" s="4" customFormat="1" x14ac:dyDescent="0.25">
      <c r="A81" s="13" t="s">
        <v>121</v>
      </c>
      <c r="B81" s="1" t="s">
        <v>93</v>
      </c>
      <c r="C81" s="239"/>
      <c r="D81" s="176">
        <v>316119060</v>
      </c>
      <c r="E81" s="176">
        <v>0</v>
      </c>
      <c r="F81" s="176">
        <v>0</v>
      </c>
      <c r="G81" s="176">
        <v>0</v>
      </c>
      <c r="H81" s="176">
        <f t="shared" si="40"/>
        <v>316119060</v>
      </c>
      <c r="I81" s="176">
        <v>0</v>
      </c>
      <c r="J81" s="176">
        <v>316119060</v>
      </c>
      <c r="K81" s="176">
        <f t="shared" si="41"/>
        <v>0</v>
      </c>
      <c r="L81" s="176">
        <v>0</v>
      </c>
      <c r="M81" s="176">
        <v>0</v>
      </c>
      <c r="N81" s="176">
        <f t="shared" si="35"/>
        <v>316119060</v>
      </c>
      <c r="O81" s="176">
        <v>0</v>
      </c>
      <c r="P81" s="176">
        <v>316119060</v>
      </c>
      <c r="Q81" s="176">
        <f t="shared" si="36"/>
        <v>0</v>
      </c>
      <c r="R81" s="176">
        <f t="shared" si="37"/>
        <v>0</v>
      </c>
      <c r="S81" s="176">
        <f t="shared" si="38"/>
        <v>0</v>
      </c>
      <c r="U81" s="330" t="s">
        <v>121</v>
      </c>
      <c r="V81" s="329" t="s">
        <v>93</v>
      </c>
      <c r="W81" s="332">
        <v>316119060</v>
      </c>
      <c r="X81" s="332">
        <v>0</v>
      </c>
      <c r="Y81" s="332">
        <v>0</v>
      </c>
      <c r="Z81" s="332">
        <v>0</v>
      </c>
      <c r="AA81" s="332">
        <v>0</v>
      </c>
      <c r="AB81" s="332">
        <v>0</v>
      </c>
      <c r="AC81" s="332">
        <v>316119060</v>
      </c>
      <c r="AD81" s="332">
        <v>0</v>
      </c>
      <c r="AE81" s="332">
        <v>316119060</v>
      </c>
      <c r="AF81" s="332">
        <v>0</v>
      </c>
      <c r="AG81" s="332">
        <v>0</v>
      </c>
      <c r="AH81" s="332">
        <v>0</v>
      </c>
      <c r="AI81" s="332">
        <v>316119060</v>
      </c>
      <c r="AJ81" s="332">
        <v>0</v>
      </c>
      <c r="AK81" s="332">
        <v>316119060</v>
      </c>
      <c r="AL81" s="332">
        <v>0</v>
      </c>
      <c r="AM81" s="332">
        <v>0</v>
      </c>
      <c r="AN81" s="332">
        <v>0</v>
      </c>
    </row>
    <row r="82" spans="1:40" x14ac:dyDescent="0.25">
      <c r="A82" s="14" t="s">
        <v>122</v>
      </c>
      <c r="B82" s="9" t="s">
        <v>58</v>
      </c>
      <c r="C82" s="274">
        <v>1735544970</v>
      </c>
      <c r="D82" s="10">
        <f>+D83</f>
        <v>2332780066.8000002</v>
      </c>
      <c r="E82" s="10">
        <f t="shared" ref="E82:P82" si="42">+E83</f>
        <v>0</v>
      </c>
      <c r="F82" s="10">
        <f t="shared" si="42"/>
        <v>0</v>
      </c>
      <c r="G82" s="10">
        <f t="shared" si="42"/>
        <v>0</v>
      </c>
      <c r="H82" s="10">
        <f t="shared" si="40"/>
        <v>2332780066.8000002</v>
      </c>
      <c r="I82" s="10">
        <f t="shared" si="42"/>
        <v>0</v>
      </c>
      <c r="J82" s="10">
        <f t="shared" si="42"/>
        <v>1314886913</v>
      </c>
      <c r="K82" s="10">
        <f t="shared" si="41"/>
        <v>1017893153.8000002</v>
      </c>
      <c r="L82" s="10">
        <f t="shared" si="42"/>
        <v>0</v>
      </c>
      <c r="M82" s="10">
        <f t="shared" si="42"/>
        <v>517385173</v>
      </c>
      <c r="N82" s="10">
        <f t="shared" si="35"/>
        <v>797501740</v>
      </c>
      <c r="O82" s="10">
        <f t="shared" si="42"/>
        <v>0</v>
      </c>
      <c r="P82" s="10">
        <f t="shared" si="42"/>
        <v>1522006919</v>
      </c>
      <c r="Q82" s="10">
        <f t="shared" si="36"/>
        <v>207120006</v>
      </c>
      <c r="R82" s="10">
        <f t="shared" si="37"/>
        <v>810773147.80000019</v>
      </c>
      <c r="S82" s="10">
        <f t="shared" si="38"/>
        <v>517385173</v>
      </c>
      <c r="U82" s="330" t="s">
        <v>122</v>
      </c>
      <c r="V82" s="329" t="s">
        <v>58</v>
      </c>
      <c r="W82" s="332">
        <v>2332780066.8000002</v>
      </c>
      <c r="X82" s="332">
        <v>0</v>
      </c>
      <c r="Y82" s="332">
        <v>0</v>
      </c>
      <c r="Z82" s="332">
        <v>0</v>
      </c>
      <c r="AA82" s="332">
        <v>0</v>
      </c>
      <c r="AB82" s="332">
        <v>0</v>
      </c>
      <c r="AC82" s="332">
        <v>2332780066.8000002</v>
      </c>
      <c r="AD82" s="332">
        <v>0</v>
      </c>
      <c r="AE82" s="332">
        <v>1314886913</v>
      </c>
      <c r="AF82" s="332">
        <v>1017893153.8000002</v>
      </c>
      <c r="AG82" s="332">
        <v>0</v>
      </c>
      <c r="AH82" s="332">
        <v>517385173</v>
      </c>
      <c r="AI82" s="332">
        <v>797501740</v>
      </c>
      <c r="AJ82" s="332">
        <v>0</v>
      </c>
      <c r="AK82" s="332">
        <v>1522006919</v>
      </c>
      <c r="AL82" s="332">
        <v>207120006</v>
      </c>
      <c r="AM82" s="332">
        <v>810773147.80000019</v>
      </c>
      <c r="AN82" s="332">
        <v>0</v>
      </c>
    </row>
    <row r="83" spans="1:40" x14ac:dyDescent="0.25">
      <c r="A83" s="14" t="s">
        <v>123</v>
      </c>
      <c r="B83" s="9" t="s">
        <v>58</v>
      </c>
      <c r="C83" s="274">
        <v>1735544970</v>
      </c>
      <c r="D83" s="10">
        <f>+D84+D85</f>
        <v>2332780066.8000002</v>
      </c>
      <c r="E83" s="10">
        <f t="shared" ref="E83:P83" si="43">+E84+E85</f>
        <v>0</v>
      </c>
      <c r="F83" s="10">
        <f t="shared" si="43"/>
        <v>0</v>
      </c>
      <c r="G83" s="10">
        <f t="shared" si="43"/>
        <v>0</v>
      </c>
      <c r="H83" s="10">
        <f t="shared" si="40"/>
        <v>2332780066.8000002</v>
      </c>
      <c r="I83" s="10">
        <f t="shared" si="43"/>
        <v>0</v>
      </c>
      <c r="J83" s="10">
        <f t="shared" si="43"/>
        <v>1314886913</v>
      </c>
      <c r="K83" s="10">
        <f t="shared" si="41"/>
        <v>1017893153.8000002</v>
      </c>
      <c r="L83" s="10">
        <f t="shared" si="43"/>
        <v>0</v>
      </c>
      <c r="M83" s="10">
        <f t="shared" si="43"/>
        <v>517385173</v>
      </c>
      <c r="N83" s="10">
        <f t="shared" si="35"/>
        <v>797501740</v>
      </c>
      <c r="O83" s="10">
        <f t="shared" si="43"/>
        <v>0</v>
      </c>
      <c r="P83" s="10">
        <f t="shared" si="43"/>
        <v>1522006919</v>
      </c>
      <c r="Q83" s="10">
        <f t="shared" si="36"/>
        <v>207120006</v>
      </c>
      <c r="R83" s="10">
        <f t="shared" si="37"/>
        <v>810773147.80000019</v>
      </c>
      <c r="S83" s="10">
        <f t="shared" si="38"/>
        <v>517385173</v>
      </c>
      <c r="U83" s="330" t="s">
        <v>123</v>
      </c>
      <c r="V83" s="329" t="s">
        <v>58</v>
      </c>
      <c r="W83" s="332">
        <v>2332780066.8000002</v>
      </c>
      <c r="X83" s="332">
        <v>0</v>
      </c>
      <c r="Y83" s="332">
        <v>0</v>
      </c>
      <c r="Z83" s="332">
        <v>0</v>
      </c>
      <c r="AA83" s="332">
        <v>0</v>
      </c>
      <c r="AB83" s="332">
        <v>0</v>
      </c>
      <c r="AC83" s="332">
        <v>2332780066.8000002</v>
      </c>
      <c r="AD83" s="332">
        <v>0</v>
      </c>
      <c r="AE83" s="332">
        <v>1314886913</v>
      </c>
      <c r="AF83" s="332">
        <v>1017893153.8000002</v>
      </c>
      <c r="AG83" s="332">
        <v>0</v>
      </c>
      <c r="AH83" s="332">
        <v>517385173</v>
      </c>
      <c r="AI83" s="332">
        <v>797501740</v>
      </c>
      <c r="AJ83" s="332">
        <v>0</v>
      </c>
      <c r="AK83" s="332">
        <v>1522006919</v>
      </c>
      <c r="AL83" s="332">
        <v>207120006</v>
      </c>
      <c r="AM83" s="332">
        <v>810773147.80000019</v>
      </c>
      <c r="AN83" s="332">
        <v>0</v>
      </c>
    </row>
    <row r="84" spans="1:40" s="4" customFormat="1" x14ac:dyDescent="0.25">
      <c r="A84" s="13" t="s">
        <v>124</v>
      </c>
      <c r="B84" s="1" t="s">
        <v>91</v>
      </c>
      <c r="C84" s="239"/>
      <c r="D84" s="176">
        <v>1893278326.8</v>
      </c>
      <c r="E84" s="176">
        <v>0</v>
      </c>
      <c r="F84" s="176">
        <v>0</v>
      </c>
      <c r="G84" s="176">
        <v>0</v>
      </c>
      <c r="H84" s="176">
        <f t="shared" si="40"/>
        <v>1893278326.8</v>
      </c>
      <c r="I84" s="176">
        <v>0</v>
      </c>
      <c r="J84" s="176">
        <v>875385173</v>
      </c>
      <c r="K84" s="176">
        <f t="shared" si="41"/>
        <v>1017893153.8</v>
      </c>
      <c r="L84" s="176">
        <v>0</v>
      </c>
      <c r="M84" s="176">
        <v>517385173</v>
      </c>
      <c r="N84" s="176">
        <f t="shared" si="35"/>
        <v>358000000</v>
      </c>
      <c r="O84" s="176">
        <v>0</v>
      </c>
      <c r="P84" s="176">
        <v>1082505179</v>
      </c>
      <c r="Q84" s="176">
        <f t="shared" si="36"/>
        <v>207120006</v>
      </c>
      <c r="R84" s="176">
        <f t="shared" si="37"/>
        <v>810773147.79999995</v>
      </c>
      <c r="S84" s="176">
        <f t="shared" si="38"/>
        <v>517385173</v>
      </c>
      <c r="U84" s="330" t="s">
        <v>124</v>
      </c>
      <c r="V84" s="329" t="s">
        <v>91</v>
      </c>
      <c r="W84" s="332">
        <v>1893278326.8</v>
      </c>
      <c r="X84" s="332">
        <v>0</v>
      </c>
      <c r="Y84" s="332">
        <v>0</v>
      </c>
      <c r="Z84" s="332">
        <v>0</v>
      </c>
      <c r="AA84" s="332">
        <v>0</v>
      </c>
      <c r="AB84" s="332">
        <v>0</v>
      </c>
      <c r="AC84" s="332">
        <v>1893278326.8</v>
      </c>
      <c r="AD84" s="332">
        <v>0</v>
      </c>
      <c r="AE84" s="332">
        <v>875385173</v>
      </c>
      <c r="AF84" s="332">
        <v>1017893153.8</v>
      </c>
      <c r="AG84" s="332">
        <v>0</v>
      </c>
      <c r="AH84" s="332">
        <v>517385173</v>
      </c>
      <c r="AI84" s="332">
        <v>358000000</v>
      </c>
      <c r="AJ84" s="332">
        <v>0</v>
      </c>
      <c r="AK84" s="332">
        <v>1082505179</v>
      </c>
      <c r="AL84" s="332">
        <v>207120006</v>
      </c>
      <c r="AM84" s="332">
        <v>810773147.79999995</v>
      </c>
      <c r="AN84" s="332">
        <v>0</v>
      </c>
    </row>
    <row r="85" spans="1:40" s="4" customFormat="1" x14ac:dyDescent="0.25">
      <c r="A85" s="13" t="s">
        <v>125</v>
      </c>
      <c r="B85" s="1" t="s">
        <v>93</v>
      </c>
      <c r="C85" s="239"/>
      <c r="D85" s="176">
        <v>439501740</v>
      </c>
      <c r="E85" s="176">
        <v>0</v>
      </c>
      <c r="F85" s="176">
        <v>0</v>
      </c>
      <c r="G85" s="176">
        <v>0</v>
      </c>
      <c r="H85" s="176">
        <f t="shared" si="40"/>
        <v>439501740</v>
      </c>
      <c r="I85" s="176">
        <v>0</v>
      </c>
      <c r="J85" s="176">
        <v>439501740</v>
      </c>
      <c r="K85" s="176">
        <f t="shared" si="41"/>
        <v>0</v>
      </c>
      <c r="L85" s="176">
        <v>0</v>
      </c>
      <c r="M85" s="176">
        <v>0</v>
      </c>
      <c r="N85" s="176">
        <f t="shared" si="35"/>
        <v>439501740</v>
      </c>
      <c r="O85" s="176">
        <v>0</v>
      </c>
      <c r="P85" s="176">
        <v>439501740</v>
      </c>
      <c r="Q85" s="176">
        <f t="shared" si="36"/>
        <v>0</v>
      </c>
      <c r="R85" s="176">
        <f t="shared" si="37"/>
        <v>0</v>
      </c>
      <c r="S85" s="176">
        <f t="shared" si="38"/>
        <v>0</v>
      </c>
      <c r="U85" s="330" t="s">
        <v>125</v>
      </c>
      <c r="V85" s="329" t="s">
        <v>93</v>
      </c>
      <c r="W85" s="332">
        <v>439501740</v>
      </c>
      <c r="X85" s="332">
        <v>0</v>
      </c>
      <c r="Y85" s="332">
        <v>0</v>
      </c>
      <c r="Z85" s="332">
        <v>0</v>
      </c>
      <c r="AA85" s="332">
        <v>0</v>
      </c>
      <c r="AB85" s="332">
        <v>0</v>
      </c>
      <c r="AC85" s="332">
        <v>439501740</v>
      </c>
      <c r="AD85" s="332">
        <v>0</v>
      </c>
      <c r="AE85" s="332">
        <v>439501740</v>
      </c>
      <c r="AF85" s="332">
        <v>0</v>
      </c>
      <c r="AG85" s="332">
        <v>0</v>
      </c>
      <c r="AH85" s="332">
        <v>0</v>
      </c>
      <c r="AI85" s="332">
        <v>439501740</v>
      </c>
      <c r="AJ85" s="332">
        <v>0</v>
      </c>
      <c r="AK85" s="332">
        <v>439501740</v>
      </c>
      <c r="AL85" s="332">
        <v>0</v>
      </c>
      <c r="AM85" s="332">
        <v>0</v>
      </c>
      <c r="AN85" s="332">
        <v>0</v>
      </c>
    </row>
    <row r="86" spans="1:40" x14ac:dyDescent="0.25">
      <c r="A86" s="14" t="s">
        <v>126</v>
      </c>
      <c r="B86" s="9" t="s">
        <v>61</v>
      </c>
      <c r="C86" s="274">
        <v>935566121</v>
      </c>
      <c r="D86" s="10">
        <f>+D87</f>
        <v>1128262251.4344001</v>
      </c>
      <c r="E86" s="10">
        <f t="shared" ref="E86:P86" si="44">+E87</f>
        <v>0</v>
      </c>
      <c r="F86" s="10">
        <f t="shared" si="44"/>
        <v>0</v>
      </c>
      <c r="G86" s="10">
        <f t="shared" si="44"/>
        <v>0</v>
      </c>
      <c r="H86" s="10">
        <f t="shared" si="40"/>
        <v>1128262251.4344001</v>
      </c>
      <c r="I86" s="10">
        <f t="shared" si="44"/>
        <v>0</v>
      </c>
      <c r="J86" s="10">
        <f t="shared" si="44"/>
        <v>404560000</v>
      </c>
      <c r="K86" s="10">
        <f t="shared" si="41"/>
        <v>723702251.43440008</v>
      </c>
      <c r="L86" s="10">
        <f t="shared" si="44"/>
        <v>0</v>
      </c>
      <c r="M86" s="10">
        <f t="shared" si="44"/>
        <v>0</v>
      </c>
      <c r="N86" s="10">
        <f t="shared" si="35"/>
        <v>404560000</v>
      </c>
      <c r="O86" s="10">
        <f t="shared" si="44"/>
        <v>0</v>
      </c>
      <c r="P86" s="10">
        <f t="shared" si="44"/>
        <v>504560000</v>
      </c>
      <c r="Q86" s="10">
        <f t="shared" si="36"/>
        <v>100000000</v>
      </c>
      <c r="R86" s="10">
        <f t="shared" si="37"/>
        <v>623702251.43440008</v>
      </c>
      <c r="S86" s="10">
        <f t="shared" si="38"/>
        <v>0</v>
      </c>
      <c r="U86" s="330" t="s">
        <v>126</v>
      </c>
      <c r="V86" s="329" t="s">
        <v>61</v>
      </c>
      <c r="W86" s="332">
        <v>1128262251.4344001</v>
      </c>
      <c r="X86" s="332">
        <v>0</v>
      </c>
      <c r="Y86" s="332">
        <v>0</v>
      </c>
      <c r="Z86" s="332">
        <v>0</v>
      </c>
      <c r="AA86" s="332">
        <v>0</v>
      </c>
      <c r="AB86" s="332">
        <v>0</v>
      </c>
      <c r="AC86" s="332">
        <v>1128262251.4344001</v>
      </c>
      <c r="AD86" s="332">
        <v>0</v>
      </c>
      <c r="AE86" s="332">
        <v>404560000</v>
      </c>
      <c r="AF86" s="332">
        <v>723702251.43440008</v>
      </c>
      <c r="AG86" s="332">
        <v>0</v>
      </c>
      <c r="AH86" s="332">
        <v>0</v>
      </c>
      <c r="AI86" s="332">
        <v>404560000</v>
      </c>
      <c r="AJ86" s="332">
        <v>0</v>
      </c>
      <c r="AK86" s="332">
        <v>504560000</v>
      </c>
      <c r="AL86" s="332">
        <v>100000000</v>
      </c>
      <c r="AM86" s="332">
        <v>623702251.43440008</v>
      </c>
      <c r="AN86" s="332">
        <v>0</v>
      </c>
    </row>
    <row r="87" spans="1:40" x14ac:dyDescent="0.25">
      <c r="A87" s="14" t="s">
        <v>127</v>
      </c>
      <c r="B87" s="9" t="s">
        <v>61</v>
      </c>
      <c r="C87" s="274">
        <v>935566121</v>
      </c>
      <c r="D87" s="10">
        <f>+D88+D89</f>
        <v>1128262251.4344001</v>
      </c>
      <c r="E87" s="10">
        <f t="shared" ref="E87:P87" si="45">+E88+E89</f>
        <v>0</v>
      </c>
      <c r="F87" s="10">
        <f t="shared" si="45"/>
        <v>0</v>
      </c>
      <c r="G87" s="10">
        <f t="shared" si="45"/>
        <v>0</v>
      </c>
      <c r="H87" s="10">
        <f t="shared" si="40"/>
        <v>1128262251.4344001</v>
      </c>
      <c r="I87" s="10">
        <f t="shared" si="45"/>
        <v>0</v>
      </c>
      <c r="J87" s="10">
        <f t="shared" si="45"/>
        <v>404560000</v>
      </c>
      <c r="K87" s="10">
        <f t="shared" si="41"/>
        <v>723702251.43440008</v>
      </c>
      <c r="L87" s="10">
        <f t="shared" si="45"/>
        <v>0</v>
      </c>
      <c r="M87" s="10">
        <f t="shared" si="45"/>
        <v>0</v>
      </c>
      <c r="N87" s="10">
        <f t="shared" si="35"/>
        <v>404560000</v>
      </c>
      <c r="O87" s="10">
        <f t="shared" si="45"/>
        <v>0</v>
      </c>
      <c r="P87" s="10">
        <f t="shared" si="45"/>
        <v>504560000</v>
      </c>
      <c r="Q87" s="10">
        <f t="shared" si="36"/>
        <v>100000000</v>
      </c>
      <c r="R87" s="10">
        <f t="shared" si="37"/>
        <v>623702251.43440008</v>
      </c>
      <c r="S87" s="10">
        <f t="shared" si="38"/>
        <v>0</v>
      </c>
      <c r="U87" s="330" t="s">
        <v>127</v>
      </c>
      <c r="V87" s="329" t="s">
        <v>61</v>
      </c>
      <c r="W87" s="332">
        <v>1128262251.4344001</v>
      </c>
      <c r="X87" s="332">
        <v>0</v>
      </c>
      <c r="Y87" s="332">
        <v>0</v>
      </c>
      <c r="Z87" s="332">
        <v>0</v>
      </c>
      <c r="AA87" s="332">
        <v>0</v>
      </c>
      <c r="AB87" s="332">
        <v>0</v>
      </c>
      <c r="AC87" s="332">
        <v>1128262251.4344001</v>
      </c>
      <c r="AD87" s="332">
        <v>0</v>
      </c>
      <c r="AE87" s="332">
        <v>404560000</v>
      </c>
      <c r="AF87" s="332">
        <v>723702251.43440008</v>
      </c>
      <c r="AG87" s="332">
        <v>0</v>
      </c>
      <c r="AH87" s="332">
        <v>0</v>
      </c>
      <c r="AI87" s="332">
        <v>404560000</v>
      </c>
      <c r="AJ87" s="332">
        <v>0</v>
      </c>
      <c r="AK87" s="332">
        <v>504560000</v>
      </c>
      <c r="AL87" s="332">
        <v>100000000</v>
      </c>
      <c r="AM87" s="332">
        <v>623702251.43440008</v>
      </c>
      <c r="AN87" s="332">
        <v>0</v>
      </c>
    </row>
    <row r="88" spans="1:40" s="4" customFormat="1" x14ac:dyDescent="0.25">
      <c r="A88" s="13" t="s">
        <v>128</v>
      </c>
      <c r="B88" s="1" t="s">
        <v>91</v>
      </c>
      <c r="C88" s="239"/>
      <c r="D88" s="176">
        <v>973702251.43439996</v>
      </c>
      <c r="E88" s="176">
        <v>0</v>
      </c>
      <c r="F88" s="176">
        <v>0</v>
      </c>
      <c r="G88" s="176">
        <v>0</v>
      </c>
      <c r="H88" s="176">
        <f t="shared" si="40"/>
        <v>973702251.43439996</v>
      </c>
      <c r="I88" s="176">
        <v>0</v>
      </c>
      <c r="J88" s="176">
        <v>250000000</v>
      </c>
      <c r="K88" s="176">
        <f t="shared" si="41"/>
        <v>723702251.43439996</v>
      </c>
      <c r="L88" s="176">
        <v>0</v>
      </c>
      <c r="M88" s="176">
        <v>0</v>
      </c>
      <c r="N88" s="176">
        <f t="shared" si="35"/>
        <v>250000000</v>
      </c>
      <c r="O88" s="176">
        <v>0</v>
      </c>
      <c r="P88" s="176">
        <v>350000000</v>
      </c>
      <c r="Q88" s="176">
        <f t="shared" si="36"/>
        <v>100000000</v>
      </c>
      <c r="R88" s="176">
        <f t="shared" si="37"/>
        <v>623702251.43439996</v>
      </c>
      <c r="S88" s="176">
        <f t="shared" si="38"/>
        <v>0</v>
      </c>
      <c r="U88" s="330" t="s">
        <v>128</v>
      </c>
      <c r="V88" s="329" t="s">
        <v>91</v>
      </c>
      <c r="W88" s="332">
        <v>973702251.43439996</v>
      </c>
      <c r="X88" s="332">
        <v>0</v>
      </c>
      <c r="Y88" s="332">
        <v>0</v>
      </c>
      <c r="Z88" s="332">
        <v>0</v>
      </c>
      <c r="AA88" s="332">
        <v>0</v>
      </c>
      <c r="AB88" s="332">
        <v>0</v>
      </c>
      <c r="AC88" s="332">
        <v>973702251.43439996</v>
      </c>
      <c r="AD88" s="332">
        <v>0</v>
      </c>
      <c r="AE88" s="332">
        <v>250000000</v>
      </c>
      <c r="AF88" s="332">
        <v>723702251.43439996</v>
      </c>
      <c r="AG88" s="332">
        <v>0</v>
      </c>
      <c r="AH88" s="332">
        <v>0</v>
      </c>
      <c r="AI88" s="332">
        <v>250000000</v>
      </c>
      <c r="AJ88" s="332">
        <v>0</v>
      </c>
      <c r="AK88" s="332">
        <v>350000000</v>
      </c>
      <c r="AL88" s="332">
        <v>100000000</v>
      </c>
      <c r="AM88" s="332">
        <v>623702251.43439996</v>
      </c>
      <c r="AN88" s="332">
        <v>0</v>
      </c>
    </row>
    <row r="89" spans="1:40" s="4" customFormat="1" x14ac:dyDescent="0.25">
      <c r="A89" s="13" t="s">
        <v>129</v>
      </c>
      <c r="B89" s="1" t="s">
        <v>93</v>
      </c>
      <c r="C89" s="239"/>
      <c r="D89" s="176">
        <v>154560000</v>
      </c>
      <c r="E89" s="176">
        <v>0</v>
      </c>
      <c r="F89" s="176">
        <v>0</v>
      </c>
      <c r="G89" s="176">
        <v>0</v>
      </c>
      <c r="H89" s="176">
        <f t="shared" si="40"/>
        <v>154560000</v>
      </c>
      <c r="I89" s="176">
        <v>0</v>
      </c>
      <c r="J89" s="176">
        <v>154560000</v>
      </c>
      <c r="K89" s="176">
        <f t="shared" si="41"/>
        <v>0</v>
      </c>
      <c r="L89" s="176">
        <v>0</v>
      </c>
      <c r="M89" s="176">
        <v>0</v>
      </c>
      <c r="N89" s="176">
        <f t="shared" si="35"/>
        <v>154560000</v>
      </c>
      <c r="O89" s="176">
        <v>0</v>
      </c>
      <c r="P89" s="176">
        <v>154560000</v>
      </c>
      <c r="Q89" s="176">
        <f t="shared" si="36"/>
        <v>0</v>
      </c>
      <c r="R89" s="176">
        <f t="shared" si="37"/>
        <v>0</v>
      </c>
      <c r="S89" s="176">
        <f t="shared" si="38"/>
        <v>0</v>
      </c>
      <c r="U89" s="330" t="s">
        <v>129</v>
      </c>
      <c r="V89" s="329" t="s">
        <v>93</v>
      </c>
      <c r="W89" s="332">
        <v>154560000</v>
      </c>
      <c r="X89" s="332">
        <v>0</v>
      </c>
      <c r="Y89" s="332">
        <v>0</v>
      </c>
      <c r="Z89" s="332">
        <v>0</v>
      </c>
      <c r="AA89" s="332">
        <v>0</v>
      </c>
      <c r="AB89" s="332">
        <v>0</v>
      </c>
      <c r="AC89" s="332">
        <v>154560000</v>
      </c>
      <c r="AD89" s="332">
        <v>0</v>
      </c>
      <c r="AE89" s="332">
        <v>154560000</v>
      </c>
      <c r="AF89" s="332">
        <v>0</v>
      </c>
      <c r="AG89" s="332">
        <v>0</v>
      </c>
      <c r="AH89" s="332">
        <v>0</v>
      </c>
      <c r="AI89" s="332">
        <v>154560000</v>
      </c>
      <c r="AJ89" s="332">
        <v>0</v>
      </c>
      <c r="AK89" s="332">
        <v>154560000</v>
      </c>
      <c r="AL89" s="332">
        <v>0</v>
      </c>
      <c r="AM89" s="332">
        <v>0</v>
      </c>
      <c r="AN89" s="332">
        <v>0</v>
      </c>
    </row>
    <row r="90" spans="1:40" x14ac:dyDescent="0.25">
      <c r="A90" s="14" t="s">
        <v>130</v>
      </c>
      <c r="B90" s="9" t="s">
        <v>64</v>
      </c>
      <c r="C90" s="274">
        <v>754344752</v>
      </c>
      <c r="D90" s="10">
        <f>+D91</f>
        <v>1041859065.391893</v>
      </c>
      <c r="E90" s="10">
        <f t="shared" ref="E90:P90" si="46">+E91</f>
        <v>0</v>
      </c>
      <c r="F90" s="10">
        <f t="shared" si="46"/>
        <v>0</v>
      </c>
      <c r="G90" s="10">
        <f t="shared" si="46"/>
        <v>0</v>
      </c>
      <c r="H90" s="10">
        <f t="shared" si="40"/>
        <v>1041859065.391893</v>
      </c>
      <c r="I90" s="10">
        <f t="shared" si="46"/>
        <v>0</v>
      </c>
      <c r="J90" s="10">
        <f t="shared" si="46"/>
        <v>456693580</v>
      </c>
      <c r="K90" s="10">
        <f t="shared" si="41"/>
        <v>585165485.39189303</v>
      </c>
      <c r="L90" s="10">
        <f t="shared" si="46"/>
        <v>0</v>
      </c>
      <c r="M90" s="10">
        <f t="shared" si="46"/>
        <v>0</v>
      </c>
      <c r="N90" s="10">
        <f t="shared" si="35"/>
        <v>456693580</v>
      </c>
      <c r="O90" s="10">
        <f t="shared" si="46"/>
        <v>0</v>
      </c>
      <c r="P90" s="10">
        <f t="shared" si="46"/>
        <v>458460000</v>
      </c>
      <c r="Q90" s="10">
        <f t="shared" si="36"/>
        <v>1766420</v>
      </c>
      <c r="R90" s="10">
        <f t="shared" si="37"/>
        <v>583399065.39189303</v>
      </c>
      <c r="S90" s="10">
        <f t="shared" si="38"/>
        <v>0</v>
      </c>
      <c r="U90" s="330" t="s">
        <v>130</v>
      </c>
      <c r="V90" s="329" t="s">
        <v>64</v>
      </c>
      <c r="W90" s="332">
        <v>1041859065.391893</v>
      </c>
      <c r="X90" s="332">
        <v>0</v>
      </c>
      <c r="Y90" s="332">
        <v>0</v>
      </c>
      <c r="Z90" s="332">
        <v>0</v>
      </c>
      <c r="AA90" s="332">
        <v>0</v>
      </c>
      <c r="AB90" s="332">
        <v>0</v>
      </c>
      <c r="AC90" s="332">
        <v>1041859065.391893</v>
      </c>
      <c r="AD90" s="332">
        <v>0</v>
      </c>
      <c r="AE90" s="332">
        <v>456693580</v>
      </c>
      <c r="AF90" s="332">
        <v>585165485.39189303</v>
      </c>
      <c r="AG90" s="332">
        <v>0</v>
      </c>
      <c r="AH90" s="332">
        <v>0</v>
      </c>
      <c r="AI90" s="332">
        <v>456693580</v>
      </c>
      <c r="AJ90" s="332">
        <v>0</v>
      </c>
      <c r="AK90" s="332">
        <v>458460000</v>
      </c>
      <c r="AL90" s="332">
        <v>1766420</v>
      </c>
      <c r="AM90" s="332">
        <v>583399065.39189303</v>
      </c>
      <c r="AN90" s="332">
        <v>0</v>
      </c>
    </row>
    <row r="91" spans="1:40" x14ac:dyDescent="0.25">
      <c r="A91" s="14" t="s">
        <v>131</v>
      </c>
      <c r="B91" s="9" t="s">
        <v>64</v>
      </c>
      <c r="C91" s="274">
        <v>754344752</v>
      </c>
      <c r="D91" s="10">
        <f>+D92+D93</f>
        <v>1041859065.391893</v>
      </c>
      <c r="E91" s="10">
        <f t="shared" ref="E91:P91" si="47">+E92+E93</f>
        <v>0</v>
      </c>
      <c r="F91" s="10">
        <f t="shared" si="47"/>
        <v>0</v>
      </c>
      <c r="G91" s="10">
        <f t="shared" si="47"/>
        <v>0</v>
      </c>
      <c r="H91" s="10">
        <f t="shared" si="40"/>
        <v>1041859065.391893</v>
      </c>
      <c r="I91" s="10">
        <f t="shared" si="47"/>
        <v>0</v>
      </c>
      <c r="J91" s="10">
        <f t="shared" si="47"/>
        <v>456693580</v>
      </c>
      <c r="K91" s="10">
        <f t="shared" si="41"/>
        <v>585165485.39189303</v>
      </c>
      <c r="L91" s="10">
        <f t="shared" si="47"/>
        <v>0</v>
      </c>
      <c r="M91" s="10">
        <f t="shared" si="47"/>
        <v>0</v>
      </c>
      <c r="N91" s="10">
        <f t="shared" si="35"/>
        <v>456693580</v>
      </c>
      <c r="O91" s="10">
        <f t="shared" si="47"/>
        <v>0</v>
      </c>
      <c r="P91" s="10">
        <f t="shared" si="47"/>
        <v>458460000</v>
      </c>
      <c r="Q91" s="10">
        <f t="shared" si="36"/>
        <v>1766420</v>
      </c>
      <c r="R91" s="10">
        <f t="shared" si="37"/>
        <v>583399065.39189303</v>
      </c>
      <c r="S91" s="10">
        <f t="shared" si="38"/>
        <v>0</v>
      </c>
      <c r="U91" s="330" t="s">
        <v>131</v>
      </c>
      <c r="V91" s="329" t="s">
        <v>64</v>
      </c>
      <c r="W91" s="332">
        <v>1041859065.391893</v>
      </c>
      <c r="X91" s="332">
        <v>0</v>
      </c>
      <c r="Y91" s="332">
        <v>0</v>
      </c>
      <c r="Z91" s="332">
        <v>0</v>
      </c>
      <c r="AA91" s="332">
        <v>0</v>
      </c>
      <c r="AB91" s="332">
        <v>0</v>
      </c>
      <c r="AC91" s="332">
        <v>1041859065.391893</v>
      </c>
      <c r="AD91" s="332">
        <v>0</v>
      </c>
      <c r="AE91" s="332">
        <v>456693580</v>
      </c>
      <c r="AF91" s="332">
        <v>585165485.39189303</v>
      </c>
      <c r="AG91" s="332">
        <v>0</v>
      </c>
      <c r="AH91" s="332">
        <v>0</v>
      </c>
      <c r="AI91" s="332">
        <v>456693580</v>
      </c>
      <c r="AJ91" s="332">
        <v>0</v>
      </c>
      <c r="AK91" s="332">
        <v>458460000</v>
      </c>
      <c r="AL91" s="332">
        <v>1766420</v>
      </c>
      <c r="AM91" s="332">
        <v>583399065.39189303</v>
      </c>
      <c r="AN91" s="332">
        <v>0</v>
      </c>
    </row>
    <row r="92" spans="1:40" s="4" customFormat="1" x14ac:dyDescent="0.25">
      <c r="A92" s="13" t="s">
        <v>132</v>
      </c>
      <c r="B92" s="1" t="s">
        <v>91</v>
      </c>
      <c r="C92" s="239"/>
      <c r="D92" s="176">
        <v>933399065.39189303</v>
      </c>
      <c r="E92" s="176">
        <v>0</v>
      </c>
      <c r="F92" s="176">
        <v>0</v>
      </c>
      <c r="G92" s="176">
        <v>0</v>
      </c>
      <c r="H92" s="176">
        <f t="shared" si="40"/>
        <v>933399065.39189303</v>
      </c>
      <c r="I92" s="176">
        <v>0</v>
      </c>
      <c r="J92" s="176">
        <v>350000000</v>
      </c>
      <c r="K92" s="176">
        <f t="shared" si="41"/>
        <v>583399065.39189303</v>
      </c>
      <c r="L92" s="176">
        <v>0</v>
      </c>
      <c r="M92" s="176">
        <v>0</v>
      </c>
      <c r="N92" s="176">
        <f t="shared" si="35"/>
        <v>350000000</v>
      </c>
      <c r="O92" s="176">
        <v>0</v>
      </c>
      <c r="P92" s="176">
        <v>350000000</v>
      </c>
      <c r="Q92" s="176">
        <f t="shared" si="36"/>
        <v>0</v>
      </c>
      <c r="R92" s="176">
        <f t="shared" si="37"/>
        <v>583399065.39189303</v>
      </c>
      <c r="S92" s="176">
        <f t="shared" si="38"/>
        <v>0</v>
      </c>
      <c r="U92" s="330" t="s">
        <v>132</v>
      </c>
      <c r="V92" s="329" t="s">
        <v>91</v>
      </c>
      <c r="W92" s="332">
        <v>933399065.39189303</v>
      </c>
      <c r="X92" s="332">
        <v>0</v>
      </c>
      <c r="Y92" s="332">
        <v>0</v>
      </c>
      <c r="Z92" s="332">
        <v>0</v>
      </c>
      <c r="AA92" s="332">
        <v>0</v>
      </c>
      <c r="AB92" s="332">
        <v>0</v>
      </c>
      <c r="AC92" s="332">
        <v>933399065.39189303</v>
      </c>
      <c r="AD92" s="332">
        <v>0</v>
      </c>
      <c r="AE92" s="332">
        <v>350000000</v>
      </c>
      <c r="AF92" s="332">
        <v>583399065.39189303</v>
      </c>
      <c r="AG92" s="332">
        <v>0</v>
      </c>
      <c r="AH92" s="332">
        <v>0</v>
      </c>
      <c r="AI92" s="332">
        <v>350000000</v>
      </c>
      <c r="AJ92" s="332">
        <v>0</v>
      </c>
      <c r="AK92" s="332">
        <v>350000000</v>
      </c>
      <c r="AL92" s="332">
        <v>0</v>
      </c>
      <c r="AM92" s="332">
        <v>583399065.39189303</v>
      </c>
      <c r="AN92" s="332">
        <v>0</v>
      </c>
    </row>
    <row r="93" spans="1:40" s="4" customFormat="1" x14ac:dyDescent="0.25">
      <c r="A93" s="13" t="s">
        <v>133</v>
      </c>
      <c r="B93" s="1" t="s">
        <v>134</v>
      </c>
      <c r="C93" s="239"/>
      <c r="D93" s="176">
        <v>108460000</v>
      </c>
      <c r="E93" s="176">
        <v>0</v>
      </c>
      <c r="F93" s="176">
        <v>0</v>
      </c>
      <c r="G93" s="176">
        <v>0</v>
      </c>
      <c r="H93" s="176">
        <f t="shared" si="40"/>
        <v>108460000</v>
      </c>
      <c r="I93" s="176">
        <v>0</v>
      </c>
      <c r="J93" s="176">
        <v>106693580</v>
      </c>
      <c r="K93" s="176">
        <f t="shared" si="41"/>
        <v>1766420</v>
      </c>
      <c r="L93" s="176">
        <v>0</v>
      </c>
      <c r="M93" s="176">
        <v>0</v>
      </c>
      <c r="N93" s="176">
        <f t="shared" si="35"/>
        <v>106693580</v>
      </c>
      <c r="O93" s="176">
        <v>0</v>
      </c>
      <c r="P93" s="176">
        <v>108460000</v>
      </c>
      <c r="Q93" s="176">
        <f t="shared" si="36"/>
        <v>1766420</v>
      </c>
      <c r="R93" s="176">
        <f t="shared" si="37"/>
        <v>0</v>
      </c>
      <c r="S93" s="176">
        <f t="shared" si="38"/>
        <v>0</v>
      </c>
      <c r="U93" s="330" t="s">
        <v>133</v>
      </c>
      <c r="V93" s="329" t="s">
        <v>134</v>
      </c>
      <c r="W93" s="332">
        <v>108460000</v>
      </c>
      <c r="X93" s="332">
        <v>0</v>
      </c>
      <c r="Y93" s="332">
        <v>0</v>
      </c>
      <c r="Z93" s="332">
        <v>0</v>
      </c>
      <c r="AA93" s="332">
        <v>0</v>
      </c>
      <c r="AB93" s="332">
        <v>0</v>
      </c>
      <c r="AC93" s="332">
        <v>108460000</v>
      </c>
      <c r="AD93" s="332">
        <v>0</v>
      </c>
      <c r="AE93" s="332">
        <v>106693580</v>
      </c>
      <c r="AF93" s="332">
        <v>1766420</v>
      </c>
      <c r="AG93" s="332">
        <v>0</v>
      </c>
      <c r="AH93" s="332">
        <v>0</v>
      </c>
      <c r="AI93" s="332">
        <v>106693580</v>
      </c>
      <c r="AJ93" s="332">
        <v>0</v>
      </c>
      <c r="AK93" s="332">
        <v>108460000</v>
      </c>
      <c r="AL93" s="332">
        <v>1766420</v>
      </c>
      <c r="AM93" s="332">
        <v>0</v>
      </c>
      <c r="AN93" s="332">
        <v>0</v>
      </c>
    </row>
    <row r="94" spans="1:40" x14ac:dyDescent="0.25">
      <c r="A94" s="14" t="s">
        <v>135</v>
      </c>
      <c r="B94" s="9" t="s">
        <v>67</v>
      </c>
      <c r="C94" s="274">
        <v>670860945</v>
      </c>
      <c r="D94" s="10">
        <f>+D95</f>
        <v>642472849.07579994</v>
      </c>
      <c r="E94" s="10">
        <f t="shared" ref="E94:P95" si="48">+E95</f>
        <v>0</v>
      </c>
      <c r="F94" s="10">
        <f t="shared" si="48"/>
        <v>0</v>
      </c>
      <c r="G94" s="10">
        <f t="shared" si="48"/>
        <v>0</v>
      </c>
      <c r="H94" s="10">
        <f t="shared" si="40"/>
        <v>642472849.07579994</v>
      </c>
      <c r="I94" s="10">
        <f t="shared" si="48"/>
        <v>0</v>
      </c>
      <c r="J94" s="10">
        <f t="shared" si="48"/>
        <v>150000000</v>
      </c>
      <c r="K94" s="10">
        <f t="shared" si="41"/>
        <v>492472849.07579994</v>
      </c>
      <c r="L94" s="10">
        <f t="shared" si="48"/>
        <v>0</v>
      </c>
      <c r="M94" s="10">
        <f t="shared" si="48"/>
        <v>0</v>
      </c>
      <c r="N94" s="10">
        <f t="shared" si="35"/>
        <v>150000000</v>
      </c>
      <c r="O94" s="10">
        <f t="shared" si="48"/>
        <v>0</v>
      </c>
      <c r="P94" s="10">
        <f t="shared" si="48"/>
        <v>150000000</v>
      </c>
      <c r="Q94" s="10">
        <f t="shared" si="36"/>
        <v>0</v>
      </c>
      <c r="R94" s="10">
        <f t="shared" si="37"/>
        <v>492472849.07579994</v>
      </c>
      <c r="S94" s="10">
        <f t="shared" si="38"/>
        <v>0</v>
      </c>
      <c r="U94" s="330" t="s">
        <v>135</v>
      </c>
      <c r="V94" s="329" t="s">
        <v>67</v>
      </c>
      <c r="W94" s="332">
        <v>642472849.07579994</v>
      </c>
      <c r="X94" s="332">
        <v>0</v>
      </c>
      <c r="Y94" s="332">
        <v>0</v>
      </c>
      <c r="Z94" s="332">
        <v>0</v>
      </c>
      <c r="AA94" s="332">
        <v>0</v>
      </c>
      <c r="AB94" s="332">
        <v>0</v>
      </c>
      <c r="AC94" s="332">
        <v>642472849.07579994</v>
      </c>
      <c r="AD94" s="332">
        <v>0</v>
      </c>
      <c r="AE94" s="332">
        <v>150000000</v>
      </c>
      <c r="AF94" s="332">
        <v>492472849.07579994</v>
      </c>
      <c r="AG94" s="332">
        <v>0</v>
      </c>
      <c r="AH94" s="332">
        <v>0</v>
      </c>
      <c r="AI94" s="332">
        <v>150000000</v>
      </c>
      <c r="AJ94" s="332">
        <v>0</v>
      </c>
      <c r="AK94" s="332">
        <v>150000000</v>
      </c>
      <c r="AL94" s="332">
        <v>0</v>
      </c>
      <c r="AM94" s="332">
        <v>492472849.07579994</v>
      </c>
      <c r="AN94" s="332">
        <v>0</v>
      </c>
    </row>
    <row r="95" spans="1:40" s="4" customFormat="1" x14ac:dyDescent="0.25">
      <c r="A95" s="14" t="s">
        <v>136</v>
      </c>
      <c r="B95" s="9" t="s">
        <v>67</v>
      </c>
      <c r="C95" s="274">
        <v>670860945</v>
      </c>
      <c r="D95" s="10">
        <f>+D96</f>
        <v>642472849.07579994</v>
      </c>
      <c r="E95" s="10">
        <f t="shared" si="48"/>
        <v>0</v>
      </c>
      <c r="F95" s="10">
        <f t="shared" si="48"/>
        <v>0</v>
      </c>
      <c r="G95" s="10">
        <f t="shared" si="48"/>
        <v>0</v>
      </c>
      <c r="H95" s="10">
        <f t="shared" si="40"/>
        <v>642472849.07579994</v>
      </c>
      <c r="I95" s="10">
        <f t="shared" si="48"/>
        <v>0</v>
      </c>
      <c r="J95" s="10">
        <f t="shared" si="48"/>
        <v>150000000</v>
      </c>
      <c r="K95" s="10">
        <f t="shared" si="41"/>
        <v>492472849.07579994</v>
      </c>
      <c r="L95" s="10">
        <f t="shared" si="48"/>
        <v>0</v>
      </c>
      <c r="M95" s="10">
        <f t="shared" si="48"/>
        <v>0</v>
      </c>
      <c r="N95" s="10">
        <f t="shared" si="35"/>
        <v>150000000</v>
      </c>
      <c r="O95" s="10">
        <f t="shared" si="48"/>
        <v>0</v>
      </c>
      <c r="P95" s="10">
        <f t="shared" si="48"/>
        <v>150000000</v>
      </c>
      <c r="Q95" s="10">
        <f t="shared" si="36"/>
        <v>0</v>
      </c>
      <c r="R95" s="10">
        <f t="shared" si="37"/>
        <v>492472849.07579994</v>
      </c>
      <c r="S95" s="10">
        <f t="shared" si="38"/>
        <v>0</v>
      </c>
      <c r="U95" s="330" t="s">
        <v>136</v>
      </c>
      <c r="V95" s="329" t="s">
        <v>67</v>
      </c>
      <c r="W95" s="332">
        <v>642472849.07579994</v>
      </c>
      <c r="X95" s="332">
        <v>0</v>
      </c>
      <c r="Y95" s="332">
        <v>0</v>
      </c>
      <c r="Z95" s="332">
        <v>0</v>
      </c>
      <c r="AA95" s="332">
        <v>0</v>
      </c>
      <c r="AB95" s="332">
        <v>0</v>
      </c>
      <c r="AC95" s="332">
        <v>642472849.07579994</v>
      </c>
      <c r="AD95" s="332">
        <v>0</v>
      </c>
      <c r="AE95" s="332">
        <v>150000000</v>
      </c>
      <c r="AF95" s="332">
        <v>492472849.07579994</v>
      </c>
      <c r="AG95" s="332">
        <v>0</v>
      </c>
      <c r="AH95" s="332">
        <v>0</v>
      </c>
      <c r="AI95" s="332">
        <v>150000000</v>
      </c>
      <c r="AJ95" s="332">
        <v>0</v>
      </c>
      <c r="AK95" s="332">
        <v>150000000</v>
      </c>
      <c r="AL95" s="332">
        <v>0</v>
      </c>
      <c r="AM95" s="332">
        <v>492472849.07579994</v>
      </c>
      <c r="AN95" s="332">
        <v>0</v>
      </c>
    </row>
    <row r="96" spans="1:40" s="4" customFormat="1" x14ac:dyDescent="0.25">
      <c r="A96" s="13" t="s">
        <v>137</v>
      </c>
      <c r="B96" s="1" t="s">
        <v>91</v>
      </c>
      <c r="C96" s="239"/>
      <c r="D96" s="176">
        <v>642472849.07579994</v>
      </c>
      <c r="E96" s="176">
        <v>0</v>
      </c>
      <c r="F96" s="176">
        <v>0</v>
      </c>
      <c r="G96" s="176">
        <v>0</v>
      </c>
      <c r="H96" s="176">
        <f t="shared" si="40"/>
        <v>642472849.07579994</v>
      </c>
      <c r="I96" s="176">
        <v>0</v>
      </c>
      <c r="J96" s="176">
        <v>150000000</v>
      </c>
      <c r="K96" s="176">
        <f t="shared" si="41"/>
        <v>492472849.07579994</v>
      </c>
      <c r="L96" s="176">
        <v>0</v>
      </c>
      <c r="M96" s="176">
        <v>0</v>
      </c>
      <c r="N96" s="176">
        <f t="shared" si="35"/>
        <v>150000000</v>
      </c>
      <c r="O96" s="176">
        <v>0</v>
      </c>
      <c r="P96" s="176">
        <v>150000000</v>
      </c>
      <c r="Q96" s="176">
        <f t="shared" si="36"/>
        <v>0</v>
      </c>
      <c r="R96" s="176">
        <f t="shared" si="37"/>
        <v>492472849.07579994</v>
      </c>
      <c r="S96" s="176">
        <f t="shared" si="38"/>
        <v>0</v>
      </c>
      <c r="U96" s="330" t="s">
        <v>137</v>
      </c>
      <c r="V96" s="329" t="s">
        <v>91</v>
      </c>
      <c r="W96" s="332">
        <v>642472849.07579994</v>
      </c>
      <c r="X96" s="332">
        <v>0</v>
      </c>
      <c r="Y96" s="332">
        <v>0</v>
      </c>
      <c r="Z96" s="332">
        <v>0</v>
      </c>
      <c r="AA96" s="332">
        <v>0</v>
      </c>
      <c r="AB96" s="332">
        <v>0</v>
      </c>
      <c r="AC96" s="332">
        <v>642472849.07579994</v>
      </c>
      <c r="AD96" s="332">
        <v>0</v>
      </c>
      <c r="AE96" s="332">
        <v>150000000</v>
      </c>
      <c r="AF96" s="332">
        <v>492472849.07579994</v>
      </c>
      <c r="AG96" s="332">
        <v>0</v>
      </c>
      <c r="AH96" s="332">
        <v>0</v>
      </c>
      <c r="AI96" s="332">
        <v>150000000</v>
      </c>
      <c r="AJ96" s="332">
        <v>0</v>
      </c>
      <c r="AK96" s="332">
        <v>150000000</v>
      </c>
      <c r="AL96" s="332">
        <v>0</v>
      </c>
      <c r="AM96" s="332">
        <v>492472849.07579994</v>
      </c>
      <c r="AN96" s="332">
        <v>0</v>
      </c>
    </row>
    <row r="97" spans="1:40" x14ac:dyDescent="0.25">
      <c r="A97" s="11" t="s">
        <v>138</v>
      </c>
      <c r="B97" s="5" t="s">
        <v>70</v>
      </c>
      <c r="C97" s="6">
        <f>+C98</f>
        <v>1597146891</v>
      </c>
      <c r="D97" s="6">
        <f>+D98</f>
        <v>705475065</v>
      </c>
      <c r="E97" s="6">
        <f t="shared" ref="E97:P97" si="49">+E98</f>
        <v>0</v>
      </c>
      <c r="F97" s="6">
        <f t="shared" si="49"/>
        <v>0</v>
      </c>
      <c r="G97" s="6">
        <f t="shared" si="49"/>
        <v>0</v>
      </c>
      <c r="H97" s="6">
        <f t="shared" si="40"/>
        <v>705475065</v>
      </c>
      <c r="I97" s="6">
        <f t="shared" si="49"/>
        <v>0</v>
      </c>
      <c r="J97" s="6">
        <f t="shared" si="49"/>
        <v>705475065</v>
      </c>
      <c r="K97" s="6">
        <f t="shared" si="41"/>
        <v>0</v>
      </c>
      <c r="L97" s="6">
        <f t="shared" si="49"/>
        <v>0</v>
      </c>
      <c r="M97" s="6">
        <f t="shared" si="49"/>
        <v>0</v>
      </c>
      <c r="N97" s="6">
        <f t="shared" si="35"/>
        <v>705475065</v>
      </c>
      <c r="O97" s="6">
        <f t="shared" si="49"/>
        <v>0</v>
      </c>
      <c r="P97" s="6">
        <f t="shared" si="49"/>
        <v>705475065</v>
      </c>
      <c r="Q97" s="6">
        <f t="shared" si="36"/>
        <v>0</v>
      </c>
      <c r="R97" s="6">
        <f t="shared" si="37"/>
        <v>0</v>
      </c>
      <c r="S97" s="6">
        <f t="shared" si="38"/>
        <v>0</v>
      </c>
      <c r="U97" s="330" t="s">
        <v>138</v>
      </c>
      <c r="V97" s="329" t="s">
        <v>70</v>
      </c>
      <c r="W97" s="332">
        <v>705475065</v>
      </c>
      <c r="X97" s="332">
        <v>0</v>
      </c>
      <c r="Y97" s="332">
        <v>0</v>
      </c>
      <c r="Z97" s="332">
        <v>0</v>
      </c>
      <c r="AA97" s="332">
        <v>0</v>
      </c>
      <c r="AB97" s="332">
        <v>0</v>
      </c>
      <c r="AC97" s="332">
        <v>705475065</v>
      </c>
      <c r="AD97" s="332">
        <v>0</v>
      </c>
      <c r="AE97" s="332">
        <v>705475065</v>
      </c>
      <c r="AF97" s="332">
        <v>0</v>
      </c>
      <c r="AG97" s="332">
        <v>0</v>
      </c>
      <c r="AH97" s="332">
        <v>0</v>
      </c>
      <c r="AI97" s="332">
        <v>705475065</v>
      </c>
      <c r="AJ97" s="332">
        <v>0</v>
      </c>
      <c r="AK97" s="332">
        <v>705475065</v>
      </c>
      <c r="AL97" s="332">
        <v>0</v>
      </c>
      <c r="AM97" s="332">
        <v>0</v>
      </c>
      <c r="AN97" s="332">
        <v>0</v>
      </c>
    </row>
    <row r="98" spans="1:40" x14ac:dyDescent="0.25">
      <c r="A98" s="14" t="s">
        <v>139</v>
      </c>
      <c r="B98" s="9" t="s">
        <v>72</v>
      </c>
      <c r="C98" s="10">
        <f>+C99+C100+C101</f>
        <v>1597146891</v>
      </c>
      <c r="D98" s="10">
        <f>+D99+D100+D101</f>
        <v>705475065</v>
      </c>
      <c r="E98" s="10">
        <f t="shared" ref="E98:P98" si="50">+E99+E100+E101</f>
        <v>0</v>
      </c>
      <c r="F98" s="10">
        <f t="shared" si="50"/>
        <v>0</v>
      </c>
      <c r="G98" s="10">
        <f t="shared" si="50"/>
        <v>0</v>
      </c>
      <c r="H98" s="10">
        <f t="shared" si="40"/>
        <v>705475065</v>
      </c>
      <c r="I98" s="10">
        <f t="shared" si="50"/>
        <v>0</v>
      </c>
      <c r="J98" s="10">
        <f t="shared" si="50"/>
        <v>705475065</v>
      </c>
      <c r="K98" s="10">
        <f t="shared" si="41"/>
        <v>0</v>
      </c>
      <c r="L98" s="10">
        <f t="shared" si="50"/>
        <v>0</v>
      </c>
      <c r="M98" s="10">
        <f t="shared" si="50"/>
        <v>0</v>
      </c>
      <c r="N98" s="10">
        <f t="shared" si="35"/>
        <v>705475065</v>
      </c>
      <c r="O98" s="10">
        <f t="shared" si="50"/>
        <v>0</v>
      </c>
      <c r="P98" s="10">
        <f t="shared" si="50"/>
        <v>705475065</v>
      </c>
      <c r="Q98" s="10">
        <f t="shared" si="36"/>
        <v>0</v>
      </c>
      <c r="R98" s="10">
        <f t="shared" si="37"/>
        <v>0</v>
      </c>
      <c r="S98" s="10">
        <f t="shared" si="38"/>
        <v>0</v>
      </c>
      <c r="U98" s="330" t="s">
        <v>139</v>
      </c>
      <c r="V98" s="329" t="s">
        <v>72</v>
      </c>
      <c r="W98" s="332">
        <v>705475065</v>
      </c>
      <c r="X98" s="332">
        <v>0</v>
      </c>
      <c r="Y98" s="332">
        <v>0</v>
      </c>
      <c r="Z98" s="332">
        <v>0</v>
      </c>
      <c r="AA98" s="332">
        <v>0</v>
      </c>
      <c r="AB98" s="332">
        <v>0</v>
      </c>
      <c r="AC98" s="332">
        <v>705475065</v>
      </c>
      <c r="AD98" s="332">
        <v>0</v>
      </c>
      <c r="AE98" s="332">
        <v>705475065</v>
      </c>
      <c r="AF98" s="332">
        <v>0</v>
      </c>
      <c r="AG98" s="332">
        <v>0</v>
      </c>
      <c r="AH98" s="332">
        <v>0</v>
      </c>
      <c r="AI98" s="332">
        <v>705475065</v>
      </c>
      <c r="AJ98" s="332">
        <v>0</v>
      </c>
      <c r="AK98" s="332">
        <v>705475065</v>
      </c>
      <c r="AL98" s="332">
        <v>0</v>
      </c>
      <c r="AM98" s="332">
        <v>0</v>
      </c>
      <c r="AN98" s="332">
        <v>0</v>
      </c>
    </row>
    <row r="99" spans="1:40" x14ac:dyDescent="0.25">
      <c r="A99" s="13" t="s">
        <v>140</v>
      </c>
      <c r="B99" s="1" t="s">
        <v>141</v>
      </c>
      <c r="C99" s="239">
        <v>809646891</v>
      </c>
      <c r="D99" s="176">
        <v>169150595</v>
      </c>
      <c r="E99" s="176">
        <v>0</v>
      </c>
      <c r="F99" s="176">
        <v>0</v>
      </c>
      <c r="G99" s="176">
        <v>0</v>
      </c>
      <c r="H99" s="176">
        <f t="shared" si="40"/>
        <v>169150595</v>
      </c>
      <c r="I99" s="176">
        <v>0</v>
      </c>
      <c r="J99" s="176">
        <v>169150595</v>
      </c>
      <c r="K99" s="176">
        <f t="shared" si="41"/>
        <v>0</v>
      </c>
      <c r="L99" s="176">
        <v>0</v>
      </c>
      <c r="M99" s="176">
        <v>0</v>
      </c>
      <c r="N99" s="176">
        <f t="shared" si="35"/>
        <v>169150595</v>
      </c>
      <c r="O99" s="176">
        <v>0</v>
      </c>
      <c r="P99" s="176">
        <v>169150595</v>
      </c>
      <c r="Q99" s="176">
        <f t="shared" si="36"/>
        <v>0</v>
      </c>
      <c r="R99" s="176">
        <f t="shared" si="37"/>
        <v>0</v>
      </c>
      <c r="S99" s="176">
        <f t="shared" si="38"/>
        <v>0</v>
      </c>
      <c r="U99" s="330" t="s">
        <v>140</v>
      </c>
      <c r="V99" s="329" t="s">
        <v>141</v>
      </c>
      <c r="W99" s="332">
        <v>169150595</v>
      </c>
      <c r="X99" s="332">
        <v>0</v>
      </c>
      <c r="Y99" s="332">
        <v>0</v>
      </c>
      <c r="Z99" s="332">
        <v>0</v>
      </c>
      <c r="AA99" s="332">
        <v>0</v>
      </c>
      <c r="AB99" s="332">
        <v>0</v>
      </c>
      <c r="AC99" s="332">
        <v>169150595</v>
      </c>
      <c r="AD99" s="332">
        <v>0</v>
      </c>
      <c r="AE99" s="332">
        <v>169150595</v>
      </c>
      <c r="AF99" s="332">
        <v>0</v>
      </c>
      <c r="AG99" s="332">
        <v>0</v>
      </c>
      <c r="AH99" s="332">
        <v>0</v>
      </c>
      <c r="AI99" s="332">
        <v>169150595</v>
      </c>
      <c r="AJ99" s="332">
        <v>0</v>
      </c>
      <c r="AK99" s="332">
        <v>169150595</v>
      </c>
      <c r="AL99" s="332">
        <v>0</v>
      </c>
      <c r="AM99" s="332">
        <v>0</v>
      </c>
      <c r="AN99" s="332">
        <v>0</v>
      </c>
    </row>
    <row r="100" spans="1:40" s="4" customFormat="1" x14ac:dyDescent="0.25">
      <c r="A100" s="13" t="s">
        <v>142</v>
      </c>
      <c r="B100" s="1" t="s">
        <v>76</v>
      </c>
      <c r="C100" s="239">
        <v>787500000</v>
      </c>
      <c r="D100" s="176">
        <v>19444474</v>
      </c>
      <c r="E100" s="176">
        <v>0</v>
      </c>
      <c r="F100" s="176">
        <v>0</v>
      </c>
      <c r="G100" s="176">
        <v>0</v>
      </c>
      <c r="H100" s="176">
        <f t="shared" si="40"/>
        <v>19444474</v>
      </c>
      <c r="I100" s="176">
        <v>0</v>
      </c>
      <c r="J100" s="176">
        <v>19444474</v>
      </c>
      <c r="K100" s="176">
        <f t="shared" si="41"/>
        <v>0</v>
      </c>
      <c r="L100" s="176">
        <v>0</v>
      </c>
      <c r="M100" s="176">
        <v>0</v>
      </c>
      <c r="N100" s="176">
        <f t="shared" si="35"/>
        <v>19444474</v>
      </c>
      <c r="O100" s="176">
        <v>0</v>
      </c>
      <c r="P100" s="176">
        <v>19444474</v>
      </c>
      <c r="Q100" s="176">
        <f t="shared" si="36"/>
        <v>0</v>
      </c>
      <c r="R100" s="176">
        <f t="shared" si="37"/>
        <v>0</v>
      </c>
      <c r="S100" s="176">
        <f t="shared" si="38"/>
        <v>0</v>
      </c>
      <c r="U100" s="330" t="s">
        <v>142</v>
      </c>
      <c r="V100" s="329" t="s">
        <v>76</v>
      </c>
      <c r="W100" s="332">
        <v>19444474</v>
      </c>
      <c r="X100" s="332">
        <v>0</v>
      </c>
      <c r="Y100" s="332">
        <v>0</v>
      </c>
      <c r="Z100" s="332">
        <v>0</v>
      </c>
      <c r="AA100" s="332">
        <v>0</v>
      </c>
      <c r="AB100" s="332">
        <v>0</v>
      </c>
      <c r="AC100" s="332">
        <v>19444474</v>
      </c>
      <c r="AD100" s="332">
        <v>0</v>
      </c>
      <c r="AE100" s="332">
        <v>19444474</v>
      </c>
      <c r="AF100" s="332">
        <v>0</v>
      </c>
      <c r="AG100" s="332">
        <v>0</v>
      </c>
      <c r="AH100" s="332">
        <v>0</v>
      </c>
      <c r="AI100" s="332">
        <v>19444474</v>
      </c>
      <c r="AJ100" s="332">
        <v>0</v>
      </c>
      <c r="AK100" s="332">
        <v>19444474</v>
      </c>
      <c r="AL100" s="332">
        <v>0</v>
      </c>
      <c r="AM100" s="332">
        <v>0</v>
      </c>
      <c r="AN100" s="332">
        <v>0</v>
      </c>
    </row>
    <row r="101" spans="1:40" s="4" customFormat="1" x14ac:dyDescent="0.25">
      <c r="A101" s="13" t="s">
        <v>143</v>
      </c>
      <c r="B101" s="1" t="s">
        <v>84</v>
      </c>
      <c r="C101" s="239"/>
      <c r="D101" s="176">
        <v>516879996</v>
      </c>
      <c r="E101" s="176">
        <v>0</v>
      </c>
      <c r="F101" s="176">
        <v>0</v>
      </c>
      <c r="G101" s="176">
        <v>0</v>
      </c>
      <c r="H101" s="176">
        <f t="shared" si="40"/>
        <v>516879996</v>
      </c>
      <c r="I101" s="176">
        <v>0</v>
      </c>
      <c r="J101" s="176">
        <v>516879996</v>
      </c>
      <c r="K101" s="176">
        <f t="shared" si="41"/>
        <v>0</v>
      </c>
      <c r="L101" s="176">
        <v>0</v>
      </c>
      <c r="M101" s="176">
        <v>0</v>
      </c>
      <c r="N101" s="176">
        <f t="shared" si="35"/>
        <v>516879996</v>
      </c>
      <c r="O101" s="176">
        <v>0</v>
      </c>
      <c r="P101" s="176">
        <v>516879996</v>
      </c>
      <c r="Q101" s="176">
        <f t="shared" si="36"/>
        <v>0</v>
      </c>
      <c r="R101" s="176">
        <f t="shared" si="37"/>
        <v>0</v>
      </c>
      <c r="S101" s="176">
        <f t="shared" si="38"/>
        <v>0</v>
      </c>
      <c r="U101" s="330" t="s">
        <v>143</v>
      </c>
      <c r="V101" s="329" t="s">
        <v>84</v>
      </c>
      <c r="W101" s="332">
        <v>516879996</v>
      </c>
      <c r="X101" s="332">
        <v>0</v>
      </c>
      <c r="Y101" s="332">
        <v>0</v>
      </c>
      <c r="Z101" s="332">
        <v>0</v>
      </c>
      <c r="AA101" s="332">
        <v>0</v>
      </c>
      <c r="AB101" s="332">
        <v>0</v>
      </c>
      <c r="AC101" s="332">
        <v>516879996</v>
      </c>
      <c r="AD101" s="332">
        <v>0</v>
      </c>
      <c r="AE101" s="332">
        <v>516879996</v>
      </c>
      <c r="AF101" s="332">
        <v>0</v>
      </c>
      <c r="AG101" s="332">
        <v>0</v>
      </c>
      <c r="AH101" s="332">
        <v>0</v>
      </c>
      <c r="AI101" s="332">
        <v>516879996</v>
      </c>
      <c r="AJ101" s="332">
        <v>0</v>
      </c>
      <c r="AK101" s="332">
        <v>516879996</v>
      </c>
      <c r="AL101" s="332">
        <v>0</v>
      </c>
      <c r="AM101" s="332">
        <v>0</v>
      </c>
      <c r="AN101" s="332">
        <v>0</v>
      </c>
    </row>
    <row r="102" spans="1:40" s="4" customFormat="1" x14ac:dyDescent="0.25">
      <c r="A102" s="11" t="s">
        <v>144</v>
      </c>
      <c r="B102" s="5" t="s">
        <v>145</v>
      </c>
      <c r="C102" s="6">
        <f>+C103+C147</f>
        <v>13896973511.470001</v>
      </c>
      <c r="D102" s="6">
        <f>+D103+D147</f>
        <v>14721561558.224998</v>
      </c>
      <c r="E102" s="6">
        <f t="shared" ref="E102:P102" si="51">+E103+E147</f>
        <v>534000000</v>
      </c>
      <c r="F102" s="6">
        <f t="shared" si="51"/>
        <v>388025000</v>
      </c>
      <c r="G102" s="6">
        <f t="shared" si="51"/>
        <v>938633358</v>
      </c>
      <c r="H102" s="6">
        <f t="shared" si="40"/>
        <v>15806169916.224998</v>
      </c>
      <c r="I102" s="6">
        <f t="shared" si="51"/>
        <v>453486182.91000003</v>
      </c>
      <c r="J102" s="6">
        <f t="shared" si="51"/>
        <v>9549779725.0299988</v>
      </c>
      <c r="K102" s="6">
        <f t="shared" si="41"/>
        <v>6256390191.1949997</v>
      </c>
      <c r="L102" s="6">
        <f t="shared" si="51"/>
        <v>1055110247.3200001</v>
      </c>
      <c r="M102" s="6">
        <f t="shared" si="51"/>
        <v>5471857156.2799997</v>
      </c>
      <c r="N102" s="6">
        <f t="shared" si="35"/>
        <v>4077922568.749999</v>
      </c>
      <c r="O102" s="6">
        <f t="shared" si="51"/>
        <v>374501943.81</v>
      </c>
      <c r="P102" s="6">
        <f t="shared" si="51"/>
        <v>12354711538.816998</v>
      </c>
      <c r="Q102" s="6">
        <f t="shared" si="36"/>
        <v>2804931813.7869987</v>
      </c>
      <c r="R102" s="6">
        <f t="shared" si="37"/>
        <v>3451458377.4080009</v>
      </c>
      <c r="S102" s="6">
        <f t="shared" si="38"/>
        <v>5471857156.2799997</v>
      </c>
      <c r="U102" s="330" t="s">
        <v>144</v>
      </c>
      <c r="V102" s="329" t="s">
        <v>145</v>
      </c>
      <c r="W102" s="332">
        <v>14721561560.148998</v>
      </c>
      <c r="X102" s="332">
        <v>534000000</v>
      </c>
      <c r="Y102" s="332">
        <v>388025000</v>
      </c>
      <c r="Z102" s="332">
        <v>0</v>
      </c>
      <c r="AA102" s="332">
        <v>0</v>
      </c>
      <c r="AB102" s="332">
        <v>938633358</v>
      </c>
      <c r="AC102" s="332">
        <v>15806169918.148998</v>
      </c>
      <c r="AD102" s="332">
        <v>453486182.90999997</v>
      </c>
      <c r="AE102" s="332">
        <v>9549779725.0299988</v>
      </c>
      <c r="AF102" s="332">
        <v>6256390193.1189995</v>
      </c>
      <c r="AG102" s="332">
        <v>1055110247.3199999</v>
      </c>
      <c r="AH102" s="332">
        <v>5568321350.2799997</v>
      </c>
      <c r="AI102" s="332">
        <v>4161845974.749999</v>
      </c>
      <c r="AJ102" s="332">
        <v>374501943.81</v>
      </c>
      <c r="AK102" s="332">
        <v>12354711538.816999</v>
      </c>
      <c r="AL102" s="332">
        <v>2804931813.7870007</v>
      </c>
      <c r="AM102" s="332">
        <v>3451458379.3319988</v>
      </c>
      <c r="AN102" s="332">
        <v>0</v>
      </c>
    </row>
    <row r="103" spans="1:40" s="4" customFormat="1" x14ac:dyDescent="0.25">
      <c r="A103" s="11" t="s">
        <v>146</v>
      </c>
      <c r="B103" s="5" t="s">
        <v>147</v>
      </c>
      <c r="C103" s="6">
        <f>+C104</f>
        <v>1076173944.6199999</v>
      </c>
      <c r="D103" s="6">
        <f>+D104</f>
        <v>961150971</v>
      </c>
      <c r="E103" s="6">
        <f t="shared" ref="E103:P103" si="52">+E104</f>
        <v>5000000</v>
      </c>
      <c r="F103" s="6">
        <f t="shared" si="52"/>
        <v>0</v>
      </c>
      <c r="G103" s="6">
        <f t="shared" si="52"/>
        <v>0</v>
      </c>
      <c r="H103" s="6">
        <f t="shared" si="40"/>
        <v>966150971</v>
      </c>
      <c r="I103" s="6">
        <f t="shared" si="52"/>
        <v>9031733.8100000005</v>
      </c>
      <c r="J103" s="6">
        <f t="shared" si="52"/>
        <v>136064132.25999999</v>
      </c>
      <c r="K103" s="6">
        <f t="shared" si="41"/>
        <v>830086838.74000001</v>
      </c>
      <c r="L103" s="6">
        <f t="shared" si="52"/>
        <v>14206397.85</v>
      </c>
      <c r="M103" s="6">
        <f t="shared" si="52"/>
        <v>117859128.78999999</v>
      </c>
      <c r="N103" s="6">
        <f t="shared" si="35"/>
        <v>18205003.469999999</v>
      </c>
      <c r="O103" s="6">
        <f t="shared" si="52"/>
        <v>9031733.8100000005</v>
      </c>
      <c r="P103" s="6">
        <f t="shared" si="52"/>
        <v>210875747.13999999</v>
      </c>
      <c r="Q103" s="6">
        <f t="shared" si="36"/>
        <v>74811614.879999995</v>
      </c>
      <c r="R103" s="6">
        <f t="shared" si="37"/>
        <v>755275223.86000001</v>
      </c>
      <c r="S103" s="6">
        <f t="shared" si="38"/>
        <v>117859128.78999999</v>
      </c>
      <c r="U103" s="330" t="s">
        <v>146</v>
      </c>
      <c r="V103" s="329" t="s">
        <v>147</v>
      </c>
      <c r="W103" s="332">
        <v>961150971</v>
      </c>
      <c r="X103" s="332">
        <v>5000000</v>
      </c>
      <c r="Y103" s="332">
        <v>0</v>
      </c>
      <c r="Z103" s="332">
        <v>0</v>
      </c>
      <c r="AA103" s="332">
        <v>0</v>
      </c>
      <c r="AB103" s="332">
        <v>0</v>
      </c>
      <c r="AC103" s="332">
        <v>966150971</v>
      </c>
      <c r="AD103" s="332">
        <v>9031733.8100000005</v>
      </c>
      <c r="AE103" s="332">
        <v>136064132.25999999</v>
      </c>
      <c r="AF103" s="332">
        <v>830086838.74000001</v>
      </c>
      <c r="AG103" s="332">
        <v>14206397.85</v>
      </c>
      <c r="AH103" s="332">
        <v>117859128.78999999</v>
      </c>
      <c r="AI103" s="332">
        <v>18205003.469999999</v>
      </c>
      <c r="AJ103" s="332">
        <v>9031733.8100000005</v>
      </c>
      <c r="AK103" s="332">
        <v>210875747.13999999</v>
      </c>
      <c r="AL103" s="332">
        <v>74811614.879999995</v>
      </c>
      <c r="AM103" s="332">
        <v>755275223.86000001</v>
      </c>
      <c r="AN103" s="332">
        <v>0</v>
      </c>
    </row>
    <row r="104" spans="1:40" s="4" customFormat="1" x14ac:dyDescent="0.25">
      <c r="A104" s="11" t="s">
        <v>148</v>
      </c>
      <c r="B104" s="5" t="s">
        <v>149</v>
      </c>
      <c r="C104" s="6">
        <f>+C105+C112+C140</f>
        <v>1076173944.6199999</v>
      </c>
      <c r="D104" s="6">
        <f>+D105+D112+D140</f>
        <v>961150971</v>
      </c>
      <c r="E104" s="6">
        <f t="shared" ref="E104:P104" si="53">+E105+E112+E140</f>
        <v>5000000</v>
      </c>
      <c r="F104" s="6">
        <f t="shared" si="53"/>
        <v>0</v>
      </c>
      <c r="G104" s="6">
        <f t="shared" si="53"/>
        <v>0</v>
      </c>
      <c r="H104" s="6">
        <f t="shared" si="40"/>
        <v>966150971</v>
      </c>
      <c r="I104" s="6">
        <f t="shared" si="53"/>
        <v>9031733.8100000005</v>
      </c>
      <c r="J104" s="6">
        <f t="shared" si="53"/>
        <v>136064132.25999999</v>
      </c>
      <c r="K104" s="6">
        <f t="shared" si="41"/>
        <v>830086838.74000001</v>
      </c>
      <c r="L104" s="6">
        <f t="shared" si="53"/>
        <v>14206397.85</v>
      </c>
      <c r="M104" s="6">
        <f t="shared" si="53"/>
        <v>117859128.78999999</v>
      </c>
      <c r="N104" s="6">
        <f t="shared" si="35"/>
        <v>18205003.469999999</v>
      </c>
      <c r="O104" s="6">
        <f t="shared" si="53"/>
        <v>9031733.8100000005</v>
      </c>
      <c r="P104" s="6">
        <f t="shared" si="53"/>
        <v>210875747.13999999</v>
      </c>
      <c r="Q104" s="6">
        <f t="shared" si="36"/>
        <v>74811614.879999995</v>
      </c>
      <c r="R104" s="6">
        <f t="shared" si="37"/>
        <v>755275223.86000001</v>
      </c>
      <c r="S104" s="6">
        <f t="shared" si="38"/>
        <v>117859128.78999999</v>
      </c>
      <c r="U104" s="330" t="s">
        <v>148</v>
      </c>
      <c r="V104" s="329" t="s">
        <v>149</v>
      </c>
      <c r="W104" s="332">
        <v>961150971</v>
      </c>
      <c r="X104" s="332">
        <v>5000000</v>
      </c>
      <c r="Y104" s="332">
        <v>0</v>
      </c>
      <c r="Z104" s="332">
        <v>0</v>
      </c>
      <c r="AA104" s="332">
        <v>0</v>
      </c>
      <c r="AB104" s="332">
        <v>0</v>
      </c>
      <c r="AC104" s="332">
        <v>966150971</v>
      </c>
      <c r="AD104" s="332">
        <v>9031733.8100000005</v>
      </c>
      <c r="AE104" s="332">
        <v>136064132.25999999</v>
      </c>
      <c r="AF104" s="332">
        <v>830086838.74000001</v>
      </c>
      <c r="AG104" s="332">
        <v>14206397.85</v>
      </c>
      <c r="AH104" s="332">
        <v>117859128.78999999</v>
      </c>
      <c r="AI104" s="332">
        <v>18205003.469999999</v>
      </c>
      <c r="AJ104" s="332">
        <v>9031733.8100000005</v>
      </c>
      <c r="AK104" s="332">
        <v>210875747.13999999</v>
      </c>
      <c r="AL104" s="332">
        <v>74811614.879999995</v>
      </c>
      <c r="AM104" s="332">
        <v>755275223.86000001</v>
      </c>
      <c r="AN104" s="332">
        <v>0</v>
      </c>
    </row>
    <row r="105" spans="1:40" s="4" customFormat="1" x14ac:dyDescent="0.25">
      <c r="A105" s="14" t="s">
        <v>150</v>
      </c>
      <c r="B105" s="9" t="s">
        <v>151</v>
      </c>
      <c r="C105" s="10">
        <f>+C106</f>
        <v>0</v>
      </c>
      <c r="D105" s="10">
        <f>+D106</f>
        <v>67009700</v>
      </c>
      <c r="E105" s="10">
        <f t="shared" ref="E105:P105" si="54">+E106</f>
        <v>0</v>
      </c>
      <c r="F105" s="10">
        <f t="shared" si="54"/>
        <v>0</v>
      </c>
      <c r="G105" s="10">
        <f t="shared" si="54"/>
        <v>0</v>
      </c>
      <c r="H105" s="10">
        <f t="shared" si="40"/>
        <v>67009700</v>
      </c>
      <c r="I105" s="10">
        <f t="shared" si="54"/>
        <v>0</v>
      </c>
      <c r="J105" s="10">
        <f t="shared" si="54"/>
        <v>0</v>
      </c>
      <c r="K105" s="10">
        <f t="shared" si="41"/>
        <v>67009700</v>
      </c>
      <c r="L105" s="10">
        <f t="shared" si="54"/>
        <v>0</v>
      </c>
      <c r="M105" s="10">
        <f t="shared" si="54"/>
        <v>0</v>
      </c>
      <c r="N105" s="10">
        <f t="shared" si="35"/>
        <v>0</v>
      </c>
      <c r="O105" s="10">
        <f t="shared" si="54"/>
        <v>0</v>
      </c>
      <c r="P105" s="10">
        <f t="shared" si="54"/>
        <v>7199995</v>
      </c>
      <c r="Q105" s="10">
        <f t="shared" si="36"/>
        <v>7199995</v>
      </c>
      <c r="R105" s="10">
        <f t="shared" si="37"/>
        <v>59809705</v>
      </c>
      <c r="S105" s="10">
        <f t="shared" si="38"/>
        <v>0</v>
      </c>
      <c r="U105" s="330" t="s">
        <v>150</v>
      </c>
      <c r="V105" s="329" t="s">
        <v>151</v>
      </c>
      <c r="W105" s="332">
        <v>67009700</v>
      </c>
      <c r="X105" s="332">
        <v>0</v>
      </c>
      <c r="Y105" s="332">
        <v>0</v>
      </c>
      <c r="Z105" s="332">
        <v>0</v>
      </c>
      <c r="AA105" s="332">
        <v>0</v>
      </c>
      <c r="AB105" s="332">
        <v>0</v>
      </c>
      <c r="AC105" s="332">
        <v>67009700</v>
      </c>
      <c r="AD105" s="332">
        <v>0</v>
      </c>
      <c r="AE105" s="332">
        <v>0</v>
      </c>
      <c r="AF105" s="332">
        <v>67009700</v>
      </c>
      <c r="AG105" s="332">
        <v>0</v>
      </c>
      <c r="AH105" s="332">
        <v>0</v>
      </c>
      <c r="AI105" s="332">
        <v>0</v>
      </c>
      <c r="AJ105" s="332">
        <v>0</v>
      </c>
      <c r="AK105" s="332">
        <v>7199995</v>
      </c>
      <c r="AL105" s="332">
        <v>7199995</v>
      </c>
      <c r="AM105" s="332">
        <v>59809705</v>
      </c>
      <c r="AN105" s="332">
        <v>0</v>
      </c>
    </row>
    <row r="106" spans="1:40" ht="26.25" customHeight="1" x14ac:dyDescent="0.25">
      <c r="A106" s="14" t="s">
        <v>152</v>
      </c>
      <c r="B106" s="9" t="s">
        <v>153</v>
      </c>
      <c r="C106" s="10">
        <f>+C107+C111</f>
        <v>0</v>
      </c>
      <c r="D106" s="10">
        <f>+D107+D111</f>
        <v>67009700</v>
      </c>
      <c r="E106" s="10">
        <f t="shared" ref="E106:P106" si="55">+E107+E111</f>
        <v>0</v>
      </c>
      <c r="F106" s="10">
        <f t="shared" si="55"/>
        <v>0</v>
      </c>
      <c r="G106" s="10">
        <f t="shared" si="55"/>
        <v>0</v>
      </c>
      <c r="H106" s="10">
        <f t="shared" si="40"/>
        <v>67009700</v>
      </c>
      <c r="I106" s="10">
        <f t="shared" si="55"/>
        <v>0</v>
      </c>
      <c r="J106" s="10">
        <f t="shared" si="55"/>
        <v>0</v>
      </c>
      <c r="K106" s="10">
        <f t="shared" si="41"/>
        <v>67009700</v>
      </c>
      <c r="L106" s="10">
        <f t="shared" si="55"/>
        <v>0</v>
      </c>
      <c r="M106" s="10">
        <f t="shared" si="55"/>
        <v>0</v>
      </c>
      <c r="N106" s="10">
        <f t="shared" si="35"/>
        <v>0</v>
      </c>
      <c r="O106" s="10">
        <f t="shared" si="55"/>
        <v>0</v>
      </c>
      <c r="P106" s="10">
        <f t="shared" si="55"/>
        <v>7199995</v>
      </c>
      <c r="Q106" s="10">
        <f t="shared" si="36"/>
        <v>7199995</v>
      </c>
      <c r="R106" s="10">
        <f t="shared" si="37"/>
        <v>59809705</v>
      </c>
      <c r="S106" s="10">
        <f t="shared" si="38"/>
        <v>0</v>
      </c>
      <c r="U106" s="330" t="s">
        <v>152</v>
      </c>
      <c r="V106" s="329" t="s">
        <v>153</v>
      </c>
      <c r="W106" s="332">
        <v>67009700</v>
      </c>
      <c r="X106" s="332">
        <v>0</v>
      </c>
      <c r="Y106" s="332">
        <v>0</v>
      </c>
      <c r="Z106" s="332">
        <v>0</v>
      </c>
      <c r="AA106" s="332">
        <v>0</v>
      </c>
      <c r="AB106" s="332">
        <v>0</v>
      </c>
      <c r="AC106" s="332">
        <v>67009700</v>
      </c>
      <c r="AD106" s="332">
        <v>0</v>
      </c>
      <c r="AE106" s="332">
        <v>0</v>
      </c>
      <c r="AF106" s="332">
        <v>67009700</v>
      </c>
      <c r="AG106" s="332">
        <v>0</v>
      </c>
      <c r="AH106" s="332">
        <v>0</v>
      </c>
      <c r="AI106" s="332">
        <v>0</v>
      </c>
      <c r="AJ106" s="332">
        <v>0</v>
      </c>
      <c r="AK106" s="332">
        <v>7199995</v>
      </c>
      <c r="AL106" s="332">
        <v>7199995</v>
      </c>
      <c r="AM106" s="332">
        <v>59809705</v>
      </c>
      <c r="AN106" s="332">
        <v>0</v>
      </c>
    </row>
    <row r="107" spans="1:40" ht="26.25" customHeight="1" x14ac:dyDescent="0.25">
      <c r="A107" s="14" t="s">
        <v>154</v>
      </c>
      <c r="B107" s="9" t="s">
        <v>155</v>
      </c>
      <c r="C107" s="10">
        <f>+C108+C110+C109</f>
        <v>0</v>
      </c>
      <c r="D107" s="10">
        <f>+D108+D110+D109</f>
        <v>67009700</v>
      </c>
      <c r="E107" s="10">
        <f>+E108+E110+E109</f>
        <v>0</v>
      </c>
      <c r="F107" s="10">
        <f>+F108+F110+F109</f>
        <v>0</v>
      </c>
      <c r="G107" s="10">
        <f>+G108+G110+G109</f>
        <v>0</v>
      </c>
      <c r="H107" s="10">
        <f t="shared" si="40"/>
        <v>67009700</v>
      </c>
      <c r="I107" s="10">
        <f>+I108+I110+I109</f>
        <v>0</v>
      </c>
      <c r="J107" s="10">
        <f>+J108+J110+J109</f>
        <v>0</v>
      </c>
      <c r="K107" s="10">
        <f t="shared" si="41"/>
        <v>67009700</v>
      </c>
      <c r="L107" s="10">
        <f>+L108+L110+L109</f>
        <v>0</v>
      </c>
      <c r="M107" s="10">
        <f>+M108+M110+M109</f>
        <v>0</v>
      </c>
      <c r="N107" s="10">
        <f t="shared" si="35"/>
        <v>0</v>
      </c>
      <c r="O107" s="10">
        <f>+O108+O110+O109</f>
        <v>0</v>
      </c>
      <c r="P107" s="10">
        <f>+P108+P110+P109</f>
        <v>7199995</v>
      </c>
      <c r="Q107" s="10">
        <f t="shared" si="36"/>
        <v>7199995</v>
      </c>
      <c r="R107" s="10">
        <f t="shared" si="37"/>
        <v>59809705</v>
      </c>
      <c r="S107" s="10">
        <f t="shared" si="38"/>
        <v>0</v>
      </c>
      <c r="U107" s="330" t="s">
        <v>154</v>
      </c>
      <c r="V107" s="329" t="s">
        <v>155</v>
      </c>
      <c r="W107" s="332">
        <v>67009700</v>
      </c>
      <c r="X107" s="332">
        <v>0</v>
      </c>
      <c r="Y107" s="332">
        <v>0</v>
      </c>
      <c r="Z107" s="332">
        <v>0</v>
      </c>
      <c r="AA107" s="332">
        <v>0</v>
      </c>
      <c r="AB107" s="332">
        <v>0</v>
      </c>
      <c r="AC107" s="332">
        <v>67009700</v>
      </c>
      <c r="AD107" s="332">
        <v>0</v>
      </c>
      <c r="AE107" s="332">
        <v>0</v>
      </c>
      <c r="AF107" s="332">
        <v>67009700</v>
      </c>
      <c r="AG107" s="332">
        <v>0</v>
      </c>
      <c r="AH107" s="332">
        <v>0</v>
      </c>
      <c r="AI107" s="332">
        <v>0</v>
      </c>
      <c r="AJ107" s="332">
        <v>0</v>
      </c>
      <c r="AK107" s="332">
        <v>7199995</v>
      </c>
      <c r="AL107" s="332">
        <v>7199995</v>
      </c>
      <c r="AM107" s="332">
        <v>59809705</v>
      </c>
      <c r="AN107" s="332">
        <v>0</v>
      </c>
    </row>
    <row r="108" spans="1:40" s="4" customFormat="1" x14ac:dyDescent="0.25">
      <c r="A108" s="13" t="s">
        <v>156</v>
      </c>
      <c r="B108" s="1" t="s">
        <v>157</v>
      </c>
      <c r="C108" s="239">
        <v>0</v>
      </c>
      <c r="D108" s="176">
        <v>41500000</v>
      </c>
      <c r="E108" s="176">
        <v>0</v>
      </c>
      <c r="F108" s="176">
        <v>0</v>
      </c>
      <c r="G108" s="176">
        <v>0</v>
      </c>
      <c r="H108" s="176">
        <f t="shared" si="40"/>
        <v>41500000</v>
      </c>
      <c r="I108" s="176">
        <v>0</v>
      </c>
      <c r="J108" s="176">
        <v>0</v>
      </c>
      <c r="K108" s="176">
        <f t="shared" si="41"/>
        <v>41500000</v>
      </c>
      <c r="L108" s="176">
        <v>0</v>
      </c>
      <c r="M108" s="176">
        <v>0</v>
      </c>
      <c r="N108" s="176">
        <f t="shared" si="35"/>
        <v>0</v>
      </c>
      <c r="O108" s="176">
        <v>0</v>
      </c>
      <c r="P108" s="176">
        <v>7199995</v>
      </c>
      <c r="Q108" s="176">
        <f t="shared" si="36"/>
        <v>7199995</v>
      </c>
      <c r="R108" s="176">
        <f t="shared" si="37"/>
        <v>34300005</v>
      </c>
      <c r="S108" s="176">
        <f t="shared" si="38"/>
        <v>0</v>
      </c>
      <c r="U108" s="330" t="s">
        <v>156</v>
      </c>
      <c r="V108" s="329" t="s">
        <v>157</v>
      </c>
      <c r="W108" s="332">
        <v>41500000</v>
      </c>
      <c r="X108" s="332">
        <v>0</v>
      </c>
      <c r="Y108" s="332">
        <v>0</v>
      </c>
      <c r="Z108" s="332">
        <v>0</v>
      </c>
      <c r="AA108" s="332">
        <v>0</v>
      </c>
      <c r="AB108" s="332">
        <v>0</v>
      </c>
      <c r="AC108" s="332">
        <v>41500000</v>
      </c>
      <c r="AD108" s="332">
        <v>0</v>
      </c>
      <c r="AE108" s="332">
        <v>0</v>
      </c>
      <c r="AF108" s="332">
        <v>41500000</v>
      </c>
      <c r="AG108" s="332">
        <v>0</v>
      </c>
      <c r="AH108" s="332">
        <v>0</v>
      </c>
      <c r="AI108" s="332">
        <v>0</v>
      </c>
      <c r="AJ108" s="332">
        <v>0</v>
      </c>
      <c r="AK108" s="332">
        <v>7199995</v>
      </c>
      <c r="AL108" s="332">
        <v>7199995</v>
      </c>
      <c r="AM108" s="332">
        <v>34300005</v>
      </c>
      <c r="AN108" s="332">
        <v>0</v>
      </c>
    </row>
    <row r="109" spans="1:40" s="4" customFormat="1" x14ac:dyDescent="0.25">
      <c r="A109" s="269" t="s">
        <v>1672</v>
      </c>
      <c r="B109" s="271" t="s">
        <v>1673</v>
      </c>
      <c r="C109" s="239">
        <v>0</v>
      </c>
      <c r="D109" s="239"/>
      <c r="E109" s="239"/>
      <c r="F109" s="239"/>
      <c r="G109" s="239"/>
      <c r="H109" s="239">
        <f t="shared" si="40"/>
        <v>0</v>
      </c>
      <c r="I109" s="239"/>
      <c r="J109" s="239"/>
      <c r="K109" s="239">
        <f t="shared" si="41"/>
        <v>0</v>
      </c>
      <c r="L109" s="239"/>
      <c r="M109" s="239"/>
      <c r="N109" s="239">
        <f t="shared" si="35"/>
        <v>0</v>
      </c>
      <c r="O109" s="239"/>
      <c r="P109" s="239"/>
      <c r="Q109" s="239">
        <f t="shared" si="36"/>
        <v>0</v>
      </c>
      <c r="R109" s="239">
        <f t="shared" si="37"/>
        <v>0</v>
      </c>
      <c r="S109" s="239">
        <f t="shared" si="38"/>
        <v>0</v>
      </c>
      <c r="U109" s="330"/>
      <c r="V109" s="329"/>
      <c r="W109" s="332"/>
      <c r="X109" s="332"/>
      <c r="Y109" s="332"/>
      <c r="Z109" s="332"/>
      <c r="AA109" s="332"/>
      <c r="AB109" s="332"/>
      <c r="AC109" s="332"/>
      <c r="AD109" s="332"/>
      <c r="AE109" s="332"/>
      <c r="AF109" s="332"/>
      <c r="AG109" s="332"/>
      <c r="AH109" s="332"/>
      <c r="AI109" s="332"/>
      <c r="AJ109" s="332"/>
      <c r="AK109" s="332"/>
      <c r="AL109" s="332"/>
      <c r="AM109" s="332"/>
      <c r="AN109" s="332"/>
    </row>
    <row r="110" spans="1:40" x14ac:dyDescent="0.25">
      <c r="A110" s="13" t="s">
        <v>158</v>
      </c>
      <c r="B110" s="1" t="s">
        <v>159</v>
      </c>
      <c r="C110" s="239">
        <v>0</v>
      </c>
      <c r="D110" s="176">
        <v>25509700</v>
      </c>
      <c r="E110" s="176">
        <v>0</v>
      </c>
      <c r="F110" s="176">
        <v>0</v>
      </c>
      <c r="G110" s="176">
        <v>0</v>
      </c>
      <c r="H110" s="176">
        <f t="shared" si="40"/>
        <v>25509700</v>
      </c>
      <c r="I110" s="176">
        <v>0</v>
      </c>
      <c r="J110" s="176">
        <v>0</v>
      </c>
      <c r="K110" s="176">
        <f t="shared" si="41"/>
        <v>25509700</v>
      </c>
      <c r="L110" s="176">
        <v>0</v>
      </c>
      <c r="M110" s="176">
        <v>0</v>
      </c>
      <c r="N110" s="176">
        <f t="shared" si="35"/>
        <v>0</v>
      </c>
      <c r="O110" s="176">
        <v>0</v>
      </c>
      <c r="P110" s="176">
        <v>0</v>
      </c>
      <c r="Q110" s="176">
        <f t="shared" si="36"/>
        <v>0</v>
      </c>
      <c r="R110" s="176">
        <f t="shared" si="37"/>
        <v>25509700</v>
      </c>
      <c r="S110" s="176">
        <f t="shared" si="38"/>
        <v>0</v>
      </c>
      <c r="U110" s="330" t="s">
        <v>158</v>
      </c>
      <c r="V110" s="329" t="s">
        <v>159</v>
      </c>
      <c r="W110" s="332">
        <v>25509700</v>
      </c>
      <c r="X110" s="332">
        <v>0</v>
      </c>
      <c r="Y110" s="332">
        <v>0</v>
      </c>
      <c r="Z110" s="332">
        <v>0</v>
      </c>
      <c r="AA110" s="332">
        <v>0</v>
      </c>
      <c r="AB110" s="332">
        <v>0</v>
      </c>
      <c r="AC110" s="332">
        <v>25509700</v>
      </c>
      <c r="AD110" s="332">
        <v>0</v>
      </c>
      <c r="AE110" s="332">
        <v>0</v>
      </c>
      <c r="AF110" s="332">
        <v>25509700</v>
      </c>
      <c r="AG110" s="332">
        <v>0</v>
      </c>
      <c r="AH110" s="332">
        <v>0</v>
      </c>
      <c r="AI110" s="332">
        <v>0</v>
      </c>
      <c r="AJ110" s="332">
        <v>0</v>
      </c>
      <c r="AK110" s="332">
        <v>0</v>
      </c>
      <c r="AL110" s="332">
        <v>0</v>
      </c>
      <c r="AM110" s="332">
        <v>25509700</v>
      </c>
      <c r="AN110" s="332">
        <v>0</v>
      </c>
    </row>
    <row r="111" spans="1:40" x14ac:dyDescent="0.25">
      <c r="A111" s="269" t="s">
        <v>1674</v>
      </c>
      <c r="B111" s="270" t="s">
        <v>1675</v>
      </c>
      <c r="C111" s="239">
        <v>0</v>
      </c>
      <c r="D111" s="239"/>
      <c r="E111" s="239"/>
      <c r="F111" s="239"/>
      <c r="G111" s="239"/>
      <c r="H111" s="239">
        <f t="shared" si="40"/>
        <v>0</v>
      </c>
      <c r="I111" s="239"/>
      <c r="J111" s="239"/>
      <c r="K111" s="239">
        <f t="shared" si="41"/>
        <v>0</v>
      </c>
      <c r="L111" s="239"/>
      <c r="M111" s="239"/>
      <c r="N111" s="239">
        <f t="shared" si="35"/>
        <v>0</v>
      </c>
      <c r="O111" s="239"/>
      <c r="P111" s="239"/>
      <c r="Q111" s="239">
        <f t="shared" si="36"/>
        <v>0</v>
      </c>
      <c r="R111" s="239">
        <f t="shared" si="37"/>
        <v>0</v>
      </c>
      <c r="S111" s="239">
        <f t="shared" si="38"/>
        <v>0</v>
      </c>
      <c r="U111" s="330"/>
      <c r="V111" s="329"/>
      <c r="W111" s="332"/>
      <c r="X111" s="332"/>
      <c r="Y111" s="332"/>
      <c r="Z111" s="332"/>
      <c r="AA111" s="332"/>
      <c r="AB111" s="332"/>
      <c r="AC111" s="332"/>
      <c r="AD111" s="332"/>
      <c r="AE111" s="332"/>
      <c r="AF111" s="332"/>
      <c r="AG111" s="332"/>
      <c r="AH111" s="332"/>
      <c r="AI111" s="332"/>
      <c r="AJ111" s="332"/>
      <c r="AK111" s="332"/>
      <c r="AL111" s="332"/>
      <c r="AM111" s="332"/>
      <c r="AN111" s="332"/>
    </row>
    <row r="112" spans="1:40" ht="26.25" customHeight="1" x14ac:dyDescent="0.25">
      <c r="A112" s="14" t="s">
        <v>160</v>
      </c>
      <c r="B112" s="9" t="s">
        <v>161</v>
      </c>
      <c r="C112" s="10">
        <f>+C113+C117+C122+C124+C130+C133+C137</f>
        <v>102311402.62</v>
      </c>
      <c r="D112" s="10">
        <f>+D113+D117+D122+D124+D130+D133+D137</f>
        <v>756234691</v>
      </c>
      <c r="E112" s="10">
        <f t="shared" ref="E112:P112" si="56">+E113+E117+E122+E124+E130+E133+E137</f>
        <v>5000000</v>
      </c>
      <c r="F112" s="10">
        <f t="shared" si="56"/>
        <v>0</v>
      </c>
      <c r="G112" s="10">
        <f t="shared" si="56"/>
        <v>0</v>
      </c>
      <c r="H112" s="10">
        <f t="shared" si="40"/>
        <v>761234691</v>
      </c>
      <c r="I112" s="10">
        <f t="shared" si="56"/>
        <v>9031733.8100000005</v>
      </c>
      <c r="J112" s="10">
        <f t="shared" si="56"/>
        <v>122007082.26000001</v>
      </c>
      <c r="K112" s="10">
        <f t="shared" si="41"/>
        <v>639227608.74000001</v>
      </c>
      <c r="L112" s="10">
        <f t="shared" si="56"/>
        <v>14206397.85</v>
      </c>
      <c r="M112" s="10">
        <f t="shared" si="56"/>
        <v>103802078.78999999</v>
      </c>
      <c r="N112" s="10">
        <f t="shared" si="35"/>
        <v>18205003.470000014</v>
      </c>
      <c r="O112" s="10">
        <f t="shared" si="56"/>
        <v>9031733.8100000005</v>
      </c>
      <c r="P112" s="10">
        <f t="shared" si="56"/>
        <v>143675752.13999999</v>
      </c>
      <c r="Q112" s="10">
        <f t="shared" si="36"/>
        <v>21668669.87999998</v>
      </c>
      <c r="R112" s="10">
        <f t="shared" si="37"/>
        <v>617558938.86000001</v>
      </c>
      <c r="S112" s="10">
        <f t="shared" si="38"/>
        <v>103802078.78999999</v>
      </c>
      <c r="U112" s="330" t="s">
        <v>160</v>
      </c>
      <c r="V112" s="329" t="s">
        <v>161</v>
      </c>
      <c r="W112" s="332">
        <v>756234691</v>
      </c>
      <c r="X112" s="332">
        <v>5000000</v>
      </c>
      <c r="Y112" s="332">
        <v>0</v>
      </c>
      <c r="Z112" s="332">
        <v>0</v>
      </c>
      <c r="AA112" s="332">
        <v>0</v>
      </c>
      <c r="AB112" s="332">
        <v>0</v>
      </c>
      <c r="AC112" s="332">
        <v>761234691</v>
      </c>
      <c r="AD112" s="332">
        <v>9031733.8100000005</v>
      </c>
      <c r="AE112" s="332">
        <v>122007082.26000001</v>
      </c>
      <c r="AF112" s="332">
        <v>639227608.74000001</v>
      </c>
      <c r="AG112" s="332">
        <v>14206397.85</v>
      </c>
      <c r="AH112" s="332">
        <v>103802078.78999999</v>
      </c>
      <c r="AI112" s="332">
        <v>18205003.470000014</v>
      </c>
      <c r="AJ112" s="332">
        <v>9031733.8100000005</v>
      </c>
      <c r="AK112" s="332">
        <v>143675752.13999999</v>
      </c>
      <c r="AL112" s="332">
        <v>21668669.87999998</v>
      </c>
      <c r="AM112" s="332">
        <v>617558938.86000001</v>
      </c>
      <c r="AN112" s="332">
        <v>0</v>
      </c>
    </row>
    <row r="113" spans="1:40" s="4" customFormat="1" x14ac:dyDescent="0.25">
      <c r="A113" s="14" t="s">
        <v>162</v>
      </c>
      <c r="B113" s="9" t="s">
        <v>163</v>
      </c>
      <c r="C113" s="10">
        <f>+C114+C115+C116</f>
        <v>24155272</v>
      </c>
      <c r="D113" s="10">
        <f>+D114+D115+D116</f>
        <v>63920000</v>
      </c>
      <c r="E113" s="10">
        <f t="shared" ref="E113:P113" si="57">+E114+E115+E116</f>
        <v>5000000</v>
      </c>
      <c r="F113" s="10">
        <f t="shared" si="57"/>
        <v>0</v>
      </c>
      <c r="G113" s="10">
        <f t="shared" si="57"/>
        <v>0</v>
      </c>
      <c r="H113" s="10">
        <f t="shared" si="40"/>
        <v>68920000</v>
      </c>
      <c r="I113" s="10">
        <f t="shared" si="57"/>
        <v>428700</v>
      </c>
      <c r="J113" s="10">
        <f t="shared" si="57"/>
        <v>3663700</v>
      </c>
      <c r="K113" s="10">
        <f t="shared" si="41"/>
        <v>65256300</v>
      </c>
      <c r="L113" s="10">
        <f t="shared" si="57"/>
        <v>428700</v>
      </c>
      <c r="M113" s="10">
        <f t="shared" si="57"/>
        <v>2663700</v>
      </c>
      <c r="N113" s="10">
        <f t="shared" si="35"/>
        <v>1000000</v>
      </c>
      <c r="O113" s="10">
        <f t="shared" si="57"/>
        <v>428700</v>
      </c>
      <c r="P113" s="10">
        <f t="shared" si="57"/>
        <v>3663700</v>
      </c>
      <c r="Q113" s="10">
        <f t="shared" si="36"/>
        <v>0</v>
      </c>
      <c r="R113" s="10">
        <f t="shared" si="37"/>
        <v>65256300</v>
      </c>
      <c r="S113" s="10">
        <f t="shared" si="38"/>
        <v>2663700</v>
      </c>
      <c r="U113" s="330" t="s">
        <v>162</v>
      </c>
      <c r="V113" s="329" t="s">
        <v>163</v>
      </c>
      <c r="W113" s="332">
        <v>63920000</v>
      </c>
      <c r="X113" s="332">
        <v>5000000</v>
      </c>
      <c r="Y113" s="332">
        <v>0</v>
      </c>
      <c r="Z113" s="332">
        <v>0</v>
      </c>
      <c r="AA113" s="332">
        <v>0</v>
      </c>
      <c r="AB113" s="332">
        <v>0</v>
      </c>
      <c r="AC113" s="332">
        <v>68920000</v>
      </c>
      <c r="AD113" s="332">
        <v>428700</v>
      </c>
      <c r="AE113" s="332">
        <v>3663700</v>
      </c>
      <c r="AF113" s="332">
        <v>65256300</v>
      </c>
      <c r="AG113" s="332">
        <v>428700</v>
      </c>
      <c r="AH113" s="332">
        <v>2663700</v>
      </c>
      <c r="AI113" s="332">
        <v>1000000</v>
      </c>
      <c r="AJ113" s="332">
        <v>428700</v>
      </c>
      <c r="AK113" s="332">
        <v>3663700</v>
      </c>
      <c r="AL113" s="332">
        <v>0</v>
      </c>
      <c r="AM113" s="332">
        <v>65256300</v>
      </c>
      <c r="AN113" s="332">
        <v>0</v>
      </c>
    </row>
    <row r="114" spans="1:40" x14ac:dyDescent="0.25">
      <c r="A114" s="13" t="s">
        <v>164</v>
      </c>
      <c r="B114" s="1" t="s">
        <v>165</v>
      </c>
      <c r="C114" s="239"/>
      <c r="D114" s="176">
        <v>20000000</v>
      </c>
      <c r="E114" s="176">
        <v>0</v>
      </c>
      <c r="F114" s="176">
        <v>0</v>
      </c>
      <c r="G114" s="176">
        <v>0</v>
      </c>
      <c r="H114" s="176">
        <f t="shared" si="40"/>
        <v>20000000</v>
      </c>
      <c r="I114" s="176">
        <v>428700</v>
      </c>
      <c r="J114" s="176">
        <v>3663700</v>
      </c>
      <c r="K114" s="176">
        <f t="shared" si="41"/>
        <v>16336300</v>
      </c>
      <c r="L114" s="176">
        <v>428700</v>
      </c>
      <c r="M114" s="176">
        <v>2663700</v>
      </c>
      <c r="N114" s="176">
        <f t="shared" si="35"/>
        <v>1000000</v>
      </c>
      <c r="O114" s="176">
        <v>428700</v>
      </c>
      <c r="P114" s="176">
        <v>3663700</v>
      </c>
      <c r="Q114" s="176">
        <f t="shared" si="36"/>
        <v>0</v>
      </c>
      <c r="R114" s="176">
        <f t="shared" si="37"/>
        <v>16336300</v>
      </c>
      <c r="S114" s="176">
        <f t="shared" si="38"/>
        <v>2663700</v>
      </c>
      <c r="U114" s="330" t="s">
        <v>164</v>
      </c>
      <c r="V114" s="329" t="s">
        <v>165</v>
      </c>
      <c r="W114" s="332">
        <v>20000000</v>
      </c>
      <c r="X114" s="332">
        <v>0</v>
      </c>
      <c r="Y114" s="332">
        <v>0</v>
      </c>
      <c r="Z114" s="332">
        <v>0</v>
      </c>
      <c r="AA114" s="332">
        <v>0</v>
      </c>
      <c r="AB114" s="332">
        <v>0</v>
      </c>
      <c r="AC114" s="332">
        <v>20000000</v>
      </c>
      <c r="AD114" s="332">
        <v>428700</v>
      </c>
      <c r="AE114" s="332">
        <v>3663700</v>
      </c>
      <c r="AF114" s="332">
        <v>16336300</v>
      </c>
      <c r="AG114" s="332">
        <v>428700</v>
      </c>
      <c r="AH114" s="332">
        <v>2663700</v>
      </c>
      <c r="AI114" s="332">
        <v>1000000</v>
      </c>
      <c r="AJ114" s="332">
        <v>428700</v>
      </c>
      <c r="AK114" s="332">
        <v>3663700</v>
      </c>
      <c r="AL114" s="332">
        <v>0</v>
      </c>
      <c r="AM114" s="332">
        <v>16336300</v>
      </c>
      <c r="AN114" s="332">
        <v>0</v>
      </c>
    </row>
    <row r="115" spans="1:40" x14ac:dyDescent="0.25">
      <c r="A115" s="13" t="s">
        <v>166</v>
      </c>
      <c r="B115" s="1" t="s">
        <v>167</v>
      </c>
      <c r="C115" s="239">
        <v>0</v>
      </c>
      <c r="D115" s="176">
        <v>12960000</v>
      </c>
      <c r="E115" s="176">
        <v>0</v>
      </c>
      <c r="F115" s="176">
        <v>0</v>
      </c>
      <c r="G115" s="176">
        <v>0</v>
      </c>
      <c r="H115" s="176">
        <f t="shared" si="40"/>
        <v>12960000</v>
      </c>
      <c r="I115" s="176">
        <v>0</v>
      </c>
      <c r="J115" s="176">
        <v>0</v>
      </c>
      <c r="K115" s="176">
        <f t="shared" si="41"/>
        <v>12960000</v>
      </c>
      <c r="L115" s="176">
        <v>0</v>
      </c>
      <c r="M115" s="176">
        <v>0</v>
      </c>
      <c r="N115" s="176">
        <f t="shared" si="35"/>
        <v>0</v>
      </c>
      <c r="O115" s="176">
        <v>0</v>
      </c>
      <c r="P115" s="176">
        <v>0</v>
      </c>
      <c r="Q115" s="176">
        <f t="shared" si="36"/>
        <v>0</v>
      </c>
      <c r="R115" s="176">
        <f t="shared" si="37"/>
        <v>12960000</v>
      </c>
      <c r="S115" s="176">
        <f t="shared" si="38"/>
        <v>0</v>
      </c>
      <c r="U115" s="330" t="s">
        <v>166</v>
      </c>
      <c r="V115" s="329" t="s">
        <v>167</v>
      </c>
      <c r="W115" s="332">
        <v>12960000</v>
      </c>
      <c r="X115" s="332">
        <v>0</v>
      </c>
      <c r="Y115" s="332">
        <v>0</v>
      </c>
      <c r="Z115" s="332">
        <v>0</v>
      </c>
      <c r="AA115" s="332">
        <v>0</v>
      </c>
      <c r="AB115" s="332">
        <v>0</v>
      </c>
      <c r="AC115" s="332">
        <v>12960000</v>
      </c>
      <c r="AD115" s="332">
        <v>0</v>
      </c>
      <c r="AE115" s="332">
        <v>0</v>
      </c>
      <c r="AF115" s="332">
        <v>12960000</v>
      </c>
      <c r="AG115" s="332">
        <v>0</v>
      </c>
      <c r="AH115" s="332">
        <v>0</v>
      </c>
      <c r="AI115" s="332">
        <v>0</v>
      </c>
      <c r="AJ115" s="332">
        <v>0</v>
      </c>
      <c r="AK115" s="332">
        <v>0</v>
      </c>
      <c r="AL115" s="332">
        <v>0</v>
      </c>
      <c r="AM115" s="332">
        <v>12960000</v>
      </c>
      <c r="AN115" s="332">
        <v>0</v>
      </c>
    </row>
    <row r="116" spans="1:40" x14ac:dyDescent="0.25">
      <c r="A116" s="13" t="s">
        <v>168</v>
      </c>
      <c r="B116" s="1" t="s">
        <v>169</v>
      </c>
      <c r="C116" s="239">
        <v>24155272</v>
      </c>
      <c r="D116" s="176">
        <v>30960000</v>
      </c>
      <c r="E116" s="310">
        <v>5000000</v>
      </c>
      <c r="F116" s="176">
        <v>0</v>
      </c>
      <c r="G116" s="176">
        <v>0</v>
      </c>
      <c r="H116" s="176">
        <f t="shared" si="40"/>
        <v>35960000</v>
      </c>
      <c r="I116" s="176">
        <v>0</v>
      </c>
      <c r="J116" s="176">
        <v>0</v>
      </c>
      <c r="K116" s="176">
        <f t="shared" si="41"/>
        <v>35960000</v>
      </c>
      <c r="L116" s="176">
        <v>0</v>
      </c>
      <c r="M116" s="176">
        <v>0</v>
      </c>
      <c r="N116" s="176">
        <f t="shared" si="35"/>
        <v>0</v>
      </c>
      <c r="O116" s="176">
        <v>0</v>
      </c>
      <c r="P116" s="176">
        <v>0</v>
      </c>
      <c r="Q116" s="176">
        <f t="shared" si="36"/>
        <v>0</v>
      </c>
      <c r="R116" s="176">
        <f t="shared" si="37"/>
        <v>35960000</v>
      </c>
      <c r="S116" s="176">
        <f t="shared" si="38"/>
        <v>0</v>
      </c>
      <c r="U116" s="330" t="s">
        <v>168</v>
      </c>
      <c r="V116" s="329" t="s">
        <v>169</v>
      </c>
      <c r="W116" s="332">
        <v>30960000</v>
      </c>
      <c r="X116" s="332">
        <v>5000000</v>
      </c>
      <c r="Y116" s="332">
        <v>0</v>
      </c>
      <c r="Z116" s="332">
        <v>0</v>
      </c>
      <c r="AA116" s="332">
        <v>0</v>
      </c>
      <c r="AB116" s="332">
        <v>0</v>
      </c>
      <c r="AC116" s="332">
        <v>35960000</v>
      </c>
      <c r="AD116" s="332">
        <v>0</v>
      </c>
      <c r="AE116" s="332">
        <v>0</v>
      </c>
      <c r="AF116" s="332">
        <v>35960000</v>
      </c>
      <c r="AG116" s="332">
        <v>0</v>
      </c>
      <c r="AH116" s="332">
        <v>0</v>
      </c>
      <c r="AI116" s="332">
        <v>0</v>
      </c>
      <c r="AJ116" s="332">
        <v>0</v>
      </c>
      <c r="AK116" s="332">
        <v>0</v>
      </c>
      <c r="AL116" s="332">
        <v>0</v>
      </c>
      <c r="AM116" s="332">
        <v>35960000</v>
      </c>
      <c r="AN116" s="332">
        <v>0</v>
      </c>
    </row>
    <row r="117" spans="1:40" x14ac:dyDescent="0.25">
      <c r="A117" s="14" t="s">
        <v>170</v>
      </c>
      <c r="B117" s="9" t="s">
        <v>171</v>
      </c>
      <c r="C117" s="10">
        <f>+C118+C119+C120+C121</f>
        <v>33193127.399999999</v>
      </c>
      <c r="D117" s="10">
        <f>+D118+D119+D120+D121</f>
        <v>133000000</v>
      </c>
      <c r="E117" s="10">
        <f t="shared" ref="E117:P117" si="58">+E118+E119+E120+E121</f>
        <v>0</v>
      </c>
      <c r="F117" s="10">
        <f t="shared" si="58"/>
        <v>0</v>
      </c>
      <c r="G117" s="10">
        <f t="shared" si="58"/>
        <v>0</v>
      </c>
      <c r="H117" s="10">
        <f t="shared" si="40"/>
        <v>133000000</v>
      </c>
      <c r="I117" s="10">
        <f t="shared" si="58"/>
        <v>3726970.84</v>
      </c>
      <c r="J117" s="10">
        <f t="shared" si="58"/>
        <v>39367902.32</v>
      </c>
      <c r="K117" s="10">
        <f t="shared" si="41"/>
        <v>93632097.680000007</v>
      </c>
      <c r="L117" s="10">
        <f t="shared" si="58"/>
        <v>4210185</v>
      </c>
      <c r="M117" s="10">
        <f t="shared" si="58"/>
        <v>36653216.969999999</v>
      </c>
      <c r="N117" s="10">
        <f t="shared" si="35"/>
        <v>2714685.3500000015</v>
      </c>
      <c r="O117" s="10">
        <f t="shared" si="58"/>
        <v>3726970.84</v>
      </c>
      <c r="P117" s="10">
        <f t="shared" si="58"/>
        <v>60367902.32</v>
      </c>
      <c r="Q117" s="10">
        <f t="shared" si="36"/>
        <v>21000000</v>
      </c>
      <c r="R117" s="10">
        <f t="shared" si="37"/>
        <v>72632097.680000007</v>
      </c>
      <c r="S117" s="10">
        <f t="shared" si="38"/>
        <v>36653216.969999999</v>
      </c>
      <c r="U117" s="330" t="s">
        <v>170</v>
      </c>
      <c r="V117" s="329" t="s">
        <v>171</v>
      </c>
      <c r="W117" s="332">
        <v>133000000</v>
      </c>
      <c r="X117" s="332">
        <v>0</v>
      </c>
      <c r="Y117" s="332">
        <v>0</v>
      </c>
      <c r="Z117" s="332">
        <v>0</v>
      </c>
      <c r="AA117" s="332">
        <v>0</v>
      </c>
      <c r="AB117" s="332">
        <v>0</v>
      </c>
      <c r="AC117" s="332">
        <v>133000000</v>
      </c>
      <c r="AD117" s="332">
        <v>3726970.84</v>
      </c>
      <c r="AE117" s="332">
        <v>39367902.32</v>
      </c>
      <c r="AF117" s="332">
        <v>93632097.680000007</v>
      </c>
      <c r="AG117" s="332">
        <v>4210185</v>
      </c>
      <c r="AH117" s="332">
        <v>36653216.969999999</v>
      </c>
      <c r="AI117" s="332">
        <v>2714685.3500000015</v>
      </c>
      <c r="AJ117" s="332">
        <v>3726970.84</v>
      </c>
      <c r="AK117" s="332">
        <v>60367902.32</v>
      </c>
      <c r="AL117" s="332">
        <v>21000000</v>
      </c>
      <c r="AM117" s="332">
        <v>72632097.680000007</v>
      </c>
      <c r="AN117" s="332">
        <v>0</v>
      </c>
    </row>
    <row r="118" spans="1:40" s="4" customFormat="1" ht="39" customHeight="1" x14ac:dyDescent="0.25">
      <c r="A118" s="13" t="s">
        <v>172</v>
      </c>
      <c r="B118" s="1" t="s">
        <v>173</v>
      </c>
      <c r="C118" s="239">
        <v>22602262.399999999</v>
      </c>
      <c r="D118" s="176">
        <v>71000000</v>
      </c>
      <c r="E118" s="176">
        <v>0</v>
      </c>
      <c r="F118" s="176">
        <v>0</v>
      </c>
      <c r="G118" s="176">
        <v>0</v>
      </c>
      <c r="H118" s="176">
        <f t="shared" si="40"/>
        <v>71000000</v>
      </c>
      <c r="I118" s="176">
        <v>2907785</v>
      </c>
      <c r="J118" s="176">
        <v>22208217.969999999</v>
      </c>
      <c r="K118" s="176">
        <f t="shared" si="41"/>
        <v>48791782.030000001</v>
      </c>
      <c r="L118" s="176">
        <v>2844785</v>
      </c>
      <c r="M118" s="176">
        <v>20803717.969999999</v>
      </c>
      <c r="N118" s="176">
        <f t="shared" si="35"/>
        <v>1404500</v>
      </c>
      <c r="O118" s="176">
        <v>2907785</v>
      </c>
      <c r="P118" s="176">
        <v>43208217.969999999</v>
      </c>
      <c r="Q118" s="176">
        <f t="shared" si="36"/>
        <v>21000000</v>
      </c>
      <c r="R118" s="176">
        <f t="shared" si="37"/>
        <v>27791782.030000001</v>
      </c>
      <c r="S118" s="176">
        <f t="shared" si="38"/>
        <v>20803717.969999999</v>
      </c>
      <c r="U118" s="330" t="s">
        <v>172</v>
      </c>
      <c r="V118" s="329" t="s">
        <v>173</v>
      </c>
      <c r="W118" s="332">
        <v>71000000</v>
      </c>
      <c r="X118" s="332">
        <v>0</v>
      </c>
      <c r="Y118" s="332">
        <v>0</v>
      </c>
      <c r="Z118" s="332">
        <v>0</v>
      </c>
      <c r="AA118" s="332">
        <v>0</v>
      </c>
      <c r="AB118" s="332">
        <v>0</v>
      </c>
      <c r="AC118" s="332">
        <v>71000000</v>
      </c>
      <c r="AD118" s="332">
        <v>2907785</v>
      </c>
      <c r="AE118" s="332">
        <v>22208217.969999999</v>
      </c>
      <c r="AF118" s="332">
        <v>48791782.030000001</v>
      </c>
      <c r="AG118" s="332">
        <v>2844785</v>
      </c>
      <c r="AH118" s="332">
        <v>20803717.969999999</v>
      </c>
      <c r="AI118" s="332">
        <v>1404500</v>
      </c>
      <c r="AJ118" s="332">
        <v>2907785</v>
      </c>
      <c r="AK118" s="332">
        <v>43208217.969999999</v>
      </c>
      <c r="AL118" s="332">
        <v>21000000</v>
      </c>
      <c r="AM118" s="332">
        <v>27791782.030000001</v>
      </c>
      <c r="AN118" s="332">
        <v>0</v>
      </c>
    </row>
    <row r="119" spans="1:40" ht="26.25" customHeight="1" x14ac:dyDescent="0.25">
      <c r="A119" s="13" t="s">
        <v>174</v>
      </c>
      <c r="B119" s="1" t="s">
        <v>175</v>
      </c>
      <c r="C119" s="239"/>
      <c r="D119" s="176">
        <v>12000000</v>
      </c>
      <c r="E119" s="176">
        <v>0</v>
      </c>
      <c r="F119" s="176">
        <v>0</v>
      </c>
      <c r="G119" s="176">
        <v>0</v>
      </c>
      <c r="H119" s="176">
        <f t="shared" si="40"/>
        <v>12000000</v>
      </c>
      <c r="I119" s="176">
        <v>8500</v>
      </c>
      <c r="J119" s="176">
        <v>1833000</v>
      </c>
      <c r="K119" s="176">
        <f t="shared" si="41"/>
        <v>10167000</v>
      </c>
      <c r="L119" s="176">
        <v>8500</v>
      </c>
      <c r="M119" s="176">
        <v>1814000</v>
      </c>
      <c r="N119" s="176">
        <f t="shared" si="35"/>
        <v>19000</v>
      </c>
      <c r="O119" s="176">
        <v>8500</v>
      </c>
      <c r="P119" s="176">
        <v>1833000</v>
      </c>
      <c r="Q119" s="176">
        <f t="shared" si="36"/>
        <v>0</v>
      </c>
      <c r="R119" s="176">
        <f t="shared" si="37"/>
        <v>10167000</v>
      </c>
      <c r="S119" s="176">
        <f t="shared" si="38"/>
        <v>1814000</v>
      </c>
      <c r="U119" s="330" t="s">
        <v>174</v>
      </c>
      <c r="V119" s="329" t="s">
        <v>175</v>
      </c>
      <c r="W119" s="332">
        <v>12000000</v>
      </c>
      <c r="X119" s="332">
        <v>0</v>
      </c>
      <c r="Y119" s="332">
        <v>0</v>
      </c>
      <c r="Z119" s="332">
        <v>0</v>
      </c>
      <c r="AA119" s="332">
        <v>0</v>
      </c>
      <c r="AB119" s="332">
        <v>0</v>
      </c>
      <c r="AC119" s="332">
        <v>12000000</v>
      </c>
      <c r="AD119" s="332">
        <v>8500</v>
      </c>
      <c r="AE119" s="332">
        <v>1833000</v>
      </c>
      <c r="AF119" s="332">
        <v>10167000</v>
      </c>
      <c r="AG119" s="332">
        <v>8500</v>
      </c>
      <c r="AH119" s="332">
        <v>1814000</v>
      </c>
      <c r="AI119" s="332">
        <v>19000</v>
      </c>
      <c r="AJ119" s="332">
        <v>8500</v>
      </c>
      <c r="AK119" s="332">
        <v>1833000</v>
      </c>
      <c r="AL119" s="332">
        <v>0</v>
      </c>
      <c r="AM119" s="332">
        <v>10167000</v>
      </c>
      <c r="AN119" s="332">
        <v>0</v>
      </c>
    </row>
    <row r="120" spans="1:40" s="4" customFormat="1" x14ac:dyDescent="0.25">
      <c r="A120" s="13" t="s">
        <v>176</v>
      </c>
      <c r="B120" s="1" t="s">
        <v>177</v>
      </c>
      <c r="C120" s="239">
        <v>0</v>
      </c>
      <c r="D120" s="176">
        <v>20000000</v>
      </c>
      <c r="E120" s="176">
        <v>0</v>
      </c>
      <c r="F120" s="176">
        <v>0</v>
      </c>
      <c r="G120" s="176">
        <v>0</v>
      </c>
      <c r="H120" s="176">
        <f t="shared" si="40"/>
        <v>20000000</v>
      </c>
      <c r="I120" s="176">
        <v>161500</v>
      </c>
      <c r="J120" s="176">
        <v>1933400</v>
      </c>
      <c r="K120" s="176">
        <f t="shared" si="41"/>
        <v>18066600</v>
      </c>
      <c r="L120" s="176">
        <v>161500</v>
      </c>
      <c r="M120" s="176">
        <v>1882400</v>
      </c>
      <c r="N120" s="176">
        <f t="shared" si="35"/>
        <v>51000</v>
      </c>
      <c r="O120" s="176">
        <v>161500</v>
      </c>
      <c r="P120" s="176">
        <v>1933400</v>
      </c>
      <c r="Q120" s="176">
        <f t="shared" si="36"/>
        <v>0</v>
      </c>
      <c r="R120" s="176">
        <f t="shared" si="37"/>
        <v>18066600</v>
      </c>
      <c r="S120" s="176">
        <f t="shared" si="38"/>
        <v>1882400</v>
      </c>
      <c r="U120" s="330" t="s">
        <v>176</v>
      </c>
      <c r="V120" s="329" t="s">
        <v>177</v>
      </c>
      <c r="W120" s="332">
        <v>20000000</v>
      </c>
      <c r="X120" s="332">
        <v>0</v>
      </c>
      <c r="Y120" s="332">
        <v>0</v>
      </c>
      <c r="Z120" s="332">
        <v>0</v>
      </c>
      <c r="AA120" s="332">
        <v>0</v>
      </c>
      <c r="AB120" s="332">
        <v>0</v>
      </c>
      <c r="AC120" s="332">
        <v>20000000</v>
      </c>
      <c r="AD120" s="332">
        <v>161500</v>
      </c>
      <c r="AE120" s="332">
        <v>1933400</v>
      </c>
      <c r="AF120" s="332">
        <v>18066600</v>
      </c>
      <c r="AG120" s="332">
        <v>161500</v>
      </c>
      <c r="AH120" s="332">
        <v>1882400</v>
      </c>
      <c r="AI120" s="332">
        <v>51000</v>
      </c>
      <c r="AJ120" s="332">
        <v>161500</v>
      </c>
      <c r="AK120" s="332">
        <v>1933400</v>
      </c>
      <c r="AL120" s="332">
        <v>0</v>
      </c>
      <c r="AM120" s="332">
        <v>18066600</v>
      </c>
      <c r="AN120" s="332">
        <v>0</v>
      </c>
    </row>
    <row r="121" spans="1:40" x14ac:dyDescent="0.25">
      <c r="A121" s="13" t="s">
        <v>178</v>
      </c>
      <c r="B121" s="1" t="s">
        <v>179</v>
      </c>
      <c r="C121" s="239">
        <v>10590865</v>
      </c>
      <c r="D121" s="176">
        <v>30000000</v>
      </c>
      <c r="E121" s="176">
        <v>0</v>
      </c>
      <c r="F121" s="176">
        <v>0</v>
      </c>
      <c r="G121" s="176">
        <v>0</v>
      </c>
      <c r="H121" s="176">
        <f t="shared" si="40"/>
        <v>30000000</v>
      </c>
      <c r="I121" s="176">
        <v>649185.84</v>
      </c>
      <c r="J121" s="176">
        <v>13393284.35</v>
      </c>
      <c r="K121" s="176">
        <f t="shared" si="41"/>
        <v>16606715.65</v>
      </c>
      <c r="L121" s="176">
        <v>1195400</v>
      </c>
      <c r="M121" s="176">
        <v>12153099</v>
      </c>
      <c r="N121" s="176">
        <f t="shared" si="35"/>
        <v>1240185.3499999996</v>
      </c>
      <c r="O121" s="176">
        <v>649185.84</v>
      </c>
      <c r="P121" s="176">
        <v>13393284.35</v>
      </c>
      <c r="Q121" s="176">
        <f t="shared" si="36"/>
        <v>0</v>
      </c>
      <c r="R121" s="176">
        <f t="shared" si="37"/>
        <v>16606715.65</v>
      </c>
      <c r="S121" s="176">
        <f t="shared" si="38"/>
        <v>12153099</v>
      </c>
      <c r="U121" s="330" t="s">
        <v>178</v>
      </c>
      <c r="V121" s="329" t="s">
        <v>179</v>
      </c>
      <c r="W121" s="332">
        <v>30000000</v>
      </c>
      <c r="X121" s="332">
        <v>0</v>
      </c>
      <c r="Y121" s="332">
        <v>0</v>
      </c>
      <c r="Z121" s="332">
        <v>0</v>
      </c>
      <c r="AA121" s="332">
        <v>0</v>
      </c>
      <c r="AB121" s="332">
        <v>0</v>
      </c>
      <c r="AC121" s="332">
        <v>30000000</v>
      </c>
      <c r="AD121" s="332">
        <v>649185.84</v>
      </c>
      <c r="AE121" s="332">
        <v>13393284.35</v>
      </c>
      <c r="AF121" s="332">
        <v>16606715.65</v>
      </c>
      <c r="AG121" s="332">
        <v>1195400</v>
      </c>
      <c r="AH121" s="332">
        <v>12153099</v>
      </c>
      <c r="AI121" s="332">
        <v>1240185.3499999996</v>
      </c>
      <c r="AJ121" s="332">
        <v>649185.84</v>
      </c>
      <c r="AK121" s="332">
        <v>13393284.35</v>
      </c>
      <c r="AL121" s="332">
        <v>0</v>
      </c>
      <c r="AM121" s="332">
        <v>16606715.65</v>
      </c>
      <c r="AN121" s="332">
        <v>0</v>
      </c>
    </row>
    <row r="122" spans="1:40" x14ac:dyDescent="0.25">
      <c r="A122" s="14" t="s">
        <v>180</v>
      </c>
      <c r="B122" s="9" t="s">
        <v>181</v>
      </c>
      <c r="C122" s="10">
        <f>+C123</f>
        <v>6699039</v>
      </c>
      <c r="D122" s="10">
        <f>+D123</f>
        <v>225000000</v>
      </c>
      <c r="E122" s="10">
        <f t="shared" ref="E122:P122" si="59">+E123</f>
        <v>0</v>
      </c>
      <c r="F122" s="10">
        <f t="shared" si="59"/>
        <v>0</v>
      </c>
      <c r="G122" s="10">
        <f t="shared" si="59"/>
        <v>0</v>
      </c>
      <c r="H122" s="10">
        <f t="shared" si="40"/>
        <v>225000000</v>
      </c>
      <c r="I122" s="10">
        <f t="shared" si="59"/>
        <v>885500</v>
      </c>
      <c r="J122" s="10">
        <f t="shared" si="59"/>
        <v>28011749.989999998</v>
      </c>
      <c r="K122" s="10">
        <f t="shared" si="41"/>
        <v>196988250.00999999</v>
      </c>
      <c r="L122" s="10">
        <f t="shared" si="59"/>
        <v>3271849.88</v>
      </c>
      <c r="M122" s="10">
        <f t="shared" si="59"/>
        <v>14375539.869999999</v>
      </c>
      <c r="N122" s="10">
        <f t="shared" si="35"/>
        <v>13636210.119999999</v>
      </c>
      <c r="O122" s="10">
        <f t="shared" si="59"/>
        <v>885500</v>
      </c>
      <c r="P122" s="10">
        <f t="shared" si="59"/>
        <v>28679669.870000001</v>
      </c>
      <c r="Q122" s="10">
        <f t="shared" si="36"/>
        <v>667919.88000000268</v>
      </c>
      <c r="R122" s="10">
        <f t="shared" si="37"/>
        <v>196320330.13</v>
      </c>
      <c r="S122" s="10">
        <f t="shared" si="38"/>
        <v>14375539.869999999</v>
      </c>
      <c r="U122" s="330" t="s">
        <v>180</v>
      </c>
      <c r="V122" s="329" t="s">
        <v>181</v>
      </c>
      <c r="W122" s="332">
        <v>225000000</v>
      </c>
      <c r="X122" s="332">
        <v>0</v>
      </c>
      <c r="Y122" s="332">
        <v>0</v>
      </c>
      <c r="Z122" s="332">
        <v>0</v>
      </c>
      <c r="AA122" s="332">
        <v>0</v>
      </c>
      <c r="AB122" s="332">
        <v>0</v>
      </c>
      <c r="AC122" s="332">
        <v>225000000</v>
      </c>
      <c r="AD122" s="332">
        <v>885500</v>
      </c>
      <c r="AE122" s="332">
        <v>28011749.989999998</v>
      </c>
      <c r="AF122" s="332">
        <v>196988250.00999999</v>
      </c>
      <c r="AG122" s="332">
        <v>3271849.88</v>
      </c>
      <c r="AH122" s="332">
        <v>14375539.869999999</v>
      </c>
      <c r="AI122" s="332">
        <v>13636210.119999999</v>
      </c>
      <c r="AJ122" s="332">
        <v>885500</v>
      </c>
      <c r="AK122" s="332">
        <v>28679669.870000001</v>
      </c>
      <c r="AL122" s="332">
        <v>667919.88000000268</v>
      </c>
      <c r="AM122" s="332">
        <v>196320330.13</v>
      </c>
      <c r="AN122" s="332">
        <v>0</v>
      </c>
    </row>
    <row r="123" spans="1:40" ht="26.25" customHeight="1" x14ac:dyDescent="0.25">
      <c r="A123" s="13" t="s">
        <v>182</v>
      </c>
      <c r="B123" s="1" t="s">
        <v>183</v>
      </c>
      <c r="C123" s="239">
        <v>6699039</v>
      </c>
      <c r="D123" s="176">
        <v>225000000</v>
      </c>
      <c r="E123" s="176">
        <v>0</v>
      </c>
      <c r="F123" s="176">
        <v>0</v>
      </c>
      <c r="G123" s="176">
        <v>0</v>
      </c>
      <c r="H123" s="176">
        <f t="shared" si="40"/>
        <v>225000000</v>
      </c>
      <c r="I123" s="176">
        <v>885500</v>
      </c>
      <c r="J123" s="176">
        <v>28011749.989999998</v>
      </c>
      <c r="K123" s="176">
        <f t="shared" si="41"/>
        <v>196988250.00999999</v>
      </c>
      <c r="L123" s="176">
        <v>3271849.88</v>
      </c>
      <c r="M123" s="176">
        <v>14375539.869999999</v>
      </c>
      <c r="N123" s="176">
        <f t="shared" si="35"/>
        <v>13636210.119999999</v>
      </c>
      <c r="O123" s="176">
        <v>885500</v>
      </c>
      <c r="P123" s="176">
        <v>28679669.870000001</v>
      </c>
      <c r="Q123" s="176">
        <f t="shared" si="36"/>
        <v>667919.88000000268</v>
      </c>
      <c r="R123" s="176">
        <f t="shared" si="37"/>
        <v>196320330.13</v>
      </c>
      <c r="S123" s="176">
        <f t="shared" si="38"/>
        <v>14375539.869999999</v>
      </c>
      <c r="U123" s="330" t="s">
        <v>182</v>
      </c>
      <c r="V123" s="329" t="s">
        <v>183</v>
      </c>
      <c r="W123" s="332">
        <v>225000000</v>
      </c>
      <c r="X123" s="332">
        <v>0</v>
      </c>
      <c r="Y123" s="332">
        <v>0</v>
      </c>
      <c r="Z123" s="332">
        <v>0</v>
      </c>
      <c r="AA123" s="332">
        <v>0</v>
      </c>
      <c r="AB123" s="332">
        <v>0</v>
      </c>
      <c r="AC123" s="332">
        <v>225000000</v>
      </c>
      <c r="AD123" s="332">
        <v>885500</v>
      </c>
      <c r="AE123" s="332">
        <v>28011749.989999998</v>
      </c>
      <c r="AF123" s="332">
        <v>196988250.00999999</v>
      </c>
      <c r="AG123" s="332">
        <v>3271849.88</v>
      </c>
      <c r="AH123" s="332">
        <v>14375539.869999999</v>
      </c>
      <c r="AI123" s="332">
        <v>13636210.119999999</v>
      </c>
      <c r="AJ123" s="332">
        <v>885500</v>
      </c>
      <c r="AK123" s="332">
        <v>28679669.870000001</v>
      </c>
      <c r="AL123" s="332">
        <v>667919.88000000268</v>
      </c>
      <c r="AM123" s="332">
        <v>196320330.13</v>
      </c>
      <c r="AN123" s="332">
        <v>0</v>
      </c>
    </row>
    <row r="124" spans="1:40" ht="26.25" customHeight="1" x14ac:dyDescent="0.25">
      <c r="A124" s="14" t="s">
        <v>184</v>
      </c>
      <c r="B124" s="9" t="s">
        <v>185</v>
      </c>
      <c r="C124" s="10">
        <f>+C125+C126+C127+C128+C129</f>
        <v>24670206.219999999</v>
      </c>
      <c r="D124" s="10">
        <f>+D125+D126+D127+D128+D129</f>
        <v>97000000</v>
      </c>
      <c r="E124" s="10">
        <f t="shared" ref="E124:P124" si="60">+E125+E126+E127+E128+E129</f>
        <v>0</v>
      </c>
      <c r="F124" s="10">
        <f t="shared" si="60"/>
        <v>0</v>
      </c>
      <c r="G124" s="10">
        <f t="shared" si="60"/>
        <v>0</v>
      </c>
      <c r="H124" s="10">
        <f t="shared" si="40"/>
        <v>97000000</v>
      </c>
      <c r="I124" s="10">
        <f t="shared" si="60"/>
        <v>2430262.9700000002</v>
      </c>
      <c r="J124" s="10">
        <f t="shared" si="60"/>
        <v>23039362.949999999</v>
      </c>
      <c r="K124" s="10">
        <f t="shared" si="41"/>
        <v>73960637.049999997</v>
      </c>
      <c r="L124" s="10">
        <f t="shared" si="60"/>
        <v>4735362.97</v>
      </c>
      <c r="M124" s="10">
        <f t="shared" si="60"/>
        <v>22996362.949999999</v>
      </c>
      <c r="N124" s="10">
        <f t="shared" si="35"/>
        <v>43000</v>
      </c>
      <c r="O124" s="10">
        <f t="shared" si="60"/>
        <v>2430262.9700000002</v>
      </c>
      <c r="P124" s="10">
        <f t="shared" si="60"/>
        <v>23039362.949999999</v>
      </c>
      <c r="Q124" s="10">
        <f t="shared" si="36"/>
        <v>0</v>
      </c>
      <c r="R124" s="10">
        <f t="shared" si="37"/>
        <v>73960637.049999997</v>
      </c>
      <c r="S124" s="10">
        <f t="shared" si="38"/>
        <v>22996362.949999999</v>
      </c>
      <c r="U124" s="330" t="s">
        <v>184</v>
      </c>
      <c r="V124" s="329" t="s">
        <v>185</v>
      </c>
      <c r="W124" s="332">
        <v>97000000</v>
      </c>
      <c r="X124" s="332">
        <v>0</v>
      </c>
      <c r="Y124" s="332">
        <v>0</v>
      </c>
      <c r="Z124" s="332">
        <v>0</v>
      </c>
      <c r="AA124" s="332">
        <v>0</v>
      </c>
      <c r="AB124" s="332">
        <v>0</v>
      </c>
      <c r="AC124" s="332">
        <v>97000000</v>
      </c>
      <c r="AD124" s="332">
        <v>2430262.9700000002</v>
      </c>
      <c r="AE124" s="332">
        <v>23039362.949999999</v>
      </c>
      <c r="AF124" s="332">
        <v>73960637.049999997</v>
      </c>
      <c r="AG124" s="332">
        <v>4735362.97</v>
      </c>
      <c r="AH124" s="332">
        <v>22996362.949999999</v>
      </c>
      <c r="AI124" s="332">
        <v>43000</v>
      </c>
      <c r="AJ124" s="332">
        <v>2430262.9700000002</v>
      </c>
      <c r="AK124" s="332">
        <v>23039362.949999999</v>
      </c>
      <c r="AL124" s="332">
        <v>0</v>
      </c>
      <c r="AM124" s="332">
        <v>73960637.049999997</v>
      </c>
      <c r="AN124" s="332">
        <v>0</v>
      </c>
    </row>
    <row r="125" spans="1:40" x14ac:dyDescent="0.25">
      <c r="A125" s="13" t="s">
        <v>186</v>
      </c>
      <c r="B125" s="1" t="s">
        <v>187</v>
      </c>
      <c r="C125" s="239">
        <v>12335103.109999999</v>
      </c>
      <c r="D125" s="176">
        <v>20000000</v>
      </c>
      <c r="E125" s="176">
        <v>0</v>
      </c>
      <c r="F125" s="176">
        <v>0</v>
      </c>
      <c r="G125" s="176">
        <v>0</v>
      </c>
      <c r="H125" s="176">
        <f t="shared" si="40"/>
        <v>20000000</v>
      </c>
      <c r="I125" s="176">
        <v>0</v>
      </c>
      <c r="J125" s="176">
        <v>1365000</v>
      </c>
      <c r="K125" s="176">
        <f t="shared" si="41"/>
        <v>18635000</v>
      </c>
      <c r="L125" s="176">
        <v>0</v>
      </c>
      <c r="M125" s="176">
        <v>1365000</v>
      </c>
      <c r="N125" s="176">
        <f t="shared" si="35"/>
        <v>0</v>
      </c>
      <c r="O125" s="176">
        <v>0</v>
      </c>
      <c r="P125" s="176">
        <v>1365000</v>
      </c>
      <c r="Q125" s="176">
        <f t="shared" si="36"/>
        <v>0</v>
      </c>
      <c r="R125" s="176">
        <f t="shared" si="37"/>
        <v>18635000</v>
      </c>
      <c r="S125" s="176">
        <f t="shared" si="38"/>
        <v>1365000</v>
      </c>
      <c r="U125" s="330" t="s">
        <v>186</v>
      </c>
      <c r="V125" s="329" t="s">
        <v>187</v>
      </c>
      <c r="W125" s="332">
        <v>20000000</v>
      </c>
      <c r="X125" s="332">
        <v>0</v>
      </c>
      <c r="Y125" s="332">
        <v>0</v>
      </c>
      <c r="Z125" s="332">
        <v>0</v>
      </c>
      <c r="AA125" s="332">
        <v>0</v>
      </c>
      <c r="AB125" s="332">
        <v>0</v>
      </c>
      <c r="AC125" s="332">
        <v>20000000</v>
      </c>
      <c r="AD125" s="332">
        <v>0</v>
      </c>
      <c r="AE125" s="332">
        <v>1365000</v>
      </c>
      <c r="AF125" s="332">
        <v>18635000</v>
      </c>
      <c r="AG125" s="332">
        <v>0</v>
      </c>
      <c r="AH125" s="332">
        <v>1365000</v>
      </c>
      <c r="AI125" s="332">
        <v>0</v>
      </c>
      <c r="AJ125" s="332">
        <v>0</v>
      </c>
      <c r="AK125" s="332">
        <v>1365000</v>
      </c>
      <c r="AL125" s="332">
        <v>0</v>
      </c>
      <c r="AM125" s="332">
        <v>18635000</v>
      </c>
      <c r="AN125" s="332">
        <v>0</v>
      </c>
    </row>
    <row r="126" spans="1:40" s="4" customFormat="1" ht="26.25" customHeight="1" x14ac:dyDescent="0.25">
      <c r="A126" s="13" t="s">
        <v>188</v>
      </c>
      <c r="B126" s="1" t="s">
        <v>189</v>
      </c>
      <c r="C126" s="239">
        <v>200000</v>
      </c>
      <c r="D126" s="176">
        <v>20000000</v>
      </c>
      <c r="E126" s="176">
        <v>0</v>
      </c>
      <c r="F126" s="176">
        <v>0</v>
      </c>
      <c r="G126" s="176">
        <v>0</v>
      </c>
      <c r="H126" s="176">
        <f t="shared" si="40"/>
        <v>20000000</v>
      </c>
      <c r="I126" s="176">
        <v>0</v>
      </c>
      <c r="J126" s="176">
        <v>0</v>
      </c>
      <c r="K126" s="176">
        <f t="shared" si="41"/>
        <v>20000000</v>
      </c>
      <c r="L126" s="176">
        <v>0</v>
      </c>
      <c r="M126" s="176">
        <v>0</v>
      </c>
      <c r="N126" s="176">
        <f t="shared" si="35"/>
        <v>0</v>
      </c>
      <c r="O126" s="176">
        <v>0</v>
      </c>
      <c r="P126" s="176">
        <v>0</v>
      </c>
      <c r="Q126" s="176">
        <f t="shared" si="36"/>
        <v>0</v>
      </c>
      <c r="R126" s="176">
        <f t="shared" si="37"/>
        <v>20000000</v>
      </c>
      <c r="S126" s="176">
        <f t="shared" si="38"/>
        <v>0</v>
      </c>
      <c r="U126" s="330" t="s">
        <v>188</v>
      </c>
      <c r="V126" s="329" t="s">
        <v>189</v>
      </c>
      <c r="W126" s="332">
        <v>20000000</v>
      </c>
      <c r="X126" s="332">
        <v>0</v>
      </c>
      <c r="Y126" s="332">
        <v>0</v>
      </c>
      <c r="Z126" s="332">
        <v>0</v>
      </c>
      <c r="AA126" s="332">
        <v>0</v>
      </c>
      <c r="AB126" s="332">
        <v>0</v>
      </c>
      <c r="AC126" s="332">
        <v>20000000</v>
      </c>
      <c r="AD126" s="332">
        <v>0</v>
      </c>
      <c r="AE126" s="332">
        <v>0</v>
      </c>
      <c r="AF126" s="332">
        <v>20000000</v>
      </c>
      <c r="AG126" s="332">
        <v>0</v>
      </c>
      <c r="AH126" s="332">
        <v>0</v>
      </c>
      <c r="AI126" s="332">
        <v>0</v>
      </c>
      <c r="AJ126" s="332">
        <v>0</v>
      </c>
      <c r="AK126" s="332">
        <v>0</v>
      </c>
      <c r="AL126" s="332">
        <v>0</v>
      </c>
      <c r="AM126" s="332">
        <v>20000000</v>
      </c>
      <c r="AN126" s="332">
        <v>0</v>
      </c>
    </row>
    <row r="127" spans="1:40" ht="26.25" customHeight="1" x14ac:dyDescent="0.25">
      <c r="A127" s="13" t="s">
        <v>190</v>
      </c>
      <c r="B127" s="1" t="s">
        <v>191</v>
      </c>
      <c r="C127" s="239">
        <v>0</v>
      </c>
      <c r="D127" s="176">
        <v>11000000</v>
      </c>
      <c r="E127" s="176">
        <v>0</v>
      </c>
      <c r="F127" s="176">
        <v>0</v>
      </c>
      <c r="G127" s="176">
        <v>0</v>
      </c>
      <c r="H127" s="176">
        <f t="shared" si="40"/>
        <v>11000000</v>
      </c>
      <c r="I127" s="176">
        <v>0</v>
      </c>
      <c r="J127" s="176">
        <v>0</v>
      </c>
      <c r="K127" s="176">
        <f t="shared" si="41"/>
        <v>11000000</v>
      </c>
      <c r="L127" s="176">
        <v>0</v>
      </c>
      <c r="M127" s="176">
        <v>0</v>
      </c>
      <c r="N127" s="176">
        <f t="shared" si="35"/>
        <v>0</v>
      </c>
      <c r="O127" s="176">
        <v>0</v>
      </c>
      <c r="P127" s="176">
        <v>0</v>
      </c>
      <c r="Q127" s="176">
        <f t="shared" si="36"/>
        <v>0</v>
      </c>
      <c r="R127" s="176">
        <f t="shared" si="37"/>
        <v>11000000</v>
      </c>
      <c r="S127" s="176">
        <f t="shared" si="38"/>
        <v>0</v>
      </c>
      <c r="U127" s="330" t="s">
        <v>190</v>
      </c>
      <c r="V127" s="329" t="s">
        <v>191</v>
      </c>
      <c r="W127" s="332">
        <v>11000000</v>
      </c>
      <c r="X127" s="332">
        <v>0</v>
      </c>
      <c r="Y127" s="332">
        <v>0</v>
      </c>
      <c r="Z127" s="332">
        <v>0</v>
      </c>
      <c r="AA127" s="332">
        <v>0</v>
      </c>
      <c r="AB127" s="332">
        <v>0</v>
      </c>
      <c r="AC127" s="332">
        <v>11000000</v>
      </c>
      <c r="AD127" s="332">
        <v>0</v>
      </c>
      <c r="AE127" s="332">
        <v>0</v>
      </c>
      <c r="AF127" s="332">
        <v>11000000</v>
      </c>
      <c r="AG127" s="332">
        <v>0</v>
      </c>
      <c r="AH127" s="332">
        <v>0</v>
      </c>
      <c r="AI127" s="332">
        <v>0</v>
      </c>
      <c r="AJ127" s="332">
        <v>0</v>
      </c>
      <c r="AK127" s="332">
        <v>0</v>
      </c>
      <c r="AL127" s="332">
        <v>0</v>
      </c>
      <c r="AM127" s="332">
        <v>11000000</v>
      </c>
      <c r="AN127" s="332">
        <v>0</v>
      </c>
    </row>
    <row r="128" spans="1:40" x14ac:dyDescent="0.25">
      <c r="A128" s="13" t="s">
        <v>192</v>
      </c>
      <c r="B128" s="1" t="s">
        <v>193</v>
      </c>
      <c r="C128" s="239">
        <v>2070000</v>
      </c>
      <c r="D128" s="176">
        <v>20000000</v>
      </c>
      <c r="E128" s="176">
        <v>0</v>
      </c>
      <c r="F128" s="176">
        <v>0</v>
      </c>
      <c r="G128" s="176">
        <v>0</v>
      </c>
      <c r="H128" s="176">
        <f t="shared" si="40"/>
        <v>20000000</v>
      </c>
      <c r="I128" s="176">
        <v>0</v>
      </c>
      <c r="J128" s="176">
        <v>4778500</v>
      </c>
      <c r="K128" s="176">
        <f t="shared" si="41"/>
        <v>15221500</v>
      </c>
      <c r="L128" s="176">
        <v>0</v>
      </c>
      <c r="M128" s="176">
        <v>4769500</v>
      </c>
      <c r="N128" s="176">
        <f t="shared" si="35"/>
        <v>9000</v>
      </c>
      <c r="O128" s="176">
        <v>0</v>
      </c>
      <c r="P128" s="176">
        <v>4778500</v>
      </c>
      <c r="Q128" s="176">
        <f t="shared" si="36"/>
        <v>0</v>
      </c>
      <c r="R128" s="176">
        <f t="shared" si="37"/>
        <v>15221500</v>
      </c>
      <c r="S128" s="176">
        <f t="shared" si="38"/>
        <v>4769500</v>
      </c>
      <c r="U128" s="330" t="s">
        <v>192</v>
      </c>
      <c r="V128" s="329" t="s">
        <v>193</v>
      </c>
      <c r="W128" s="332">
        <v>20000000</v>
      </c>
      <c r="X128" s="332">
        <v>0</v>
      </c>
      <c r="Y128" s="332">
        <v>0</v>
      </c>
      <c r="Z128" s="332">
        <v>0</v>
      </c>
      <c r="AA128" s="332">
        <v>0</v>
      </c>
      <c r="AB128" s="332">
        <v>0</v>
      </c>
      <c r="AC128" s="332">
        <v>20000000</v>
      </c>
      <c r="AD128" s="332">
        <v>0</v>
      </c>
      <c r="AE128" s="332">
        <v>4778500</v>
      </c>
      <c r="AF128" s="332">
        <v>15221500</v>
      </c>
      <c r="AG128" s="332">
        <v>0</v>
      </c>
      <c r="AH128" s="332">
        <v>4769500</v>
      </c>
      <c r="AI128" s="332">
        <v>9000</v>
      </c>
      <c r="AJ128" s="332">
        <v>0</v>
      </c>
      <c r="AK128" s="332">
        <v>4778500</v>
      </c>
      <c r="AL128" s="332">
        <v>0</v>
      </c>
      <c r="AM128" s="332">
        <v>15221500</v>
      </c>
      <c r="AN128" s="332">
        <v>0</v>
      </c>
    </row>
    <row r="129" spans="1:40" s="4" customFormat="1" ht="39" customHeight="1" x14ac:dyDescent="0.25">
      <c r="A129" s="13" t="s">
        <v>194</v>
      </c>
      <c r="B129" s="1" t="s">
        <v>195</v>
      </c>
      <c r="C129" s="239">
        <v>10065103.109999999</v>
      </c>
      <c r="D129" s="176">
        <v>26000000</v>
      </c>
      <c r="E129" s="176">
        <v>0</v>
      </c>
      <c r="F129" s="176">
        <v>0</v>
      </c>
      <c r="G129" s="176">
        <v>0</v>
      </c>
      <c r="H129" s="176">
        <f t="shared" si="40"/>
        <v>26000000</v>
      </c>
      <c r="I129" s="176">
        <v>2430262.9700000002</v>
      </c>
      <c r="J129" s="176">
        <v>16895862.949999999</v>
      </c>
      <c r="K129" s="176">
        <f t="shared" si="41"/>
        <v>9104137.0500000007</v>
      </c>
      <c r="L129" s="176">
        <v>4735362.97</v>
      </c>
      <c r="M129" s="176">
        <v>16861862.949999999</v>
      </c>
      <c r="N129" s="176">
        <f t="shared" si="35"/>
        <v>34000</v>
      </c>
      <c r="O129" s="176">
        <v>2430262.9700000002</v>
      </c>
      <c r="P129" s="176">
        <v>16895862.949999999</v>
      </c>
      <c r="Q129" s="176">
        <f t="shared" si="36"/>
        <v>0</v>
      </c>
      <c r="R129" s="176">
        <f t="shared" si="37"/>
        <v>9104137.0500000007</v>
      </c>
      <c r="S129" s="176">
        <f t="shared" si="38"/>
        <v>16861862.949999999</v>
      </c>
      <c r="U129" s="330" t="s">
        <v>194</v>
      </c>
      <c r="V129" s="329" t="s">
        <v>195</v>
      </c>
      <c r="W129" s="332">
        <v>26000000</v>
      </c>
      <c r="X129" s="332">
        <v>0</v>
      </c>
      <c r="Y129" s="332">
        <v>0</v>
      </c>
      <c r="Z129" s="332">
        <v>0</v>
      </c>
      <c r="AA129" s="332">
        <v>0</v>
      </c>
      <c r="AB129" s="332">
        <v>0</v>
      </c>
      <c r="AC129" s="332">
        <v>26000000</v>
      </c>
      <c r="AD129" s="332">
        <v>2430262.9700000002</v>
      </c>
      <c r="AE129" s="332">
        <v>16895862.949999999</v>
      </c>
      <c r="AF129" s="332">
        <v>9104137.0500000007</v>
      </c>
      <c r="AG129" s="332">
        <v>4735362.97</v>
      </c>
      <c r="AH129" s="332">
        <v>16861862.949999999</v>
      </c>
      <c r="AI129" s="332">
        <v>34000</v>
      </c>
      <c r="AJ129" s="332">
        <v>2430262.9700000002</v>
      </c>
      <c r="AK129" s="332">
        <v>16895862.949999999</v>
      </c>
      <c r="AL129" s="332">
        <v>0</v>
      </c>
      <c r="AM129" s="332">
        <v>9104137.0500000007</v>
      </c>
      <c r="AN129" s="332">
        <v>0</v>
      </c>
    </row>
    <row r="130" spans="1:40" ht="26.25" customHeight="1" x14ac:dyDescent="0.25">
      <c r="A130" s="14" t="s">
        <v>196</v>
      </c>
      <c r="B130" s="9" t="s">
        <v>197</v>
      </c>
      <c r="C130" s="10">
        <f>+C131+C132</f>
        <v>300000</v>
      </c>
      <c r="D130" s="10">
        <f>+D131+D132</f>
        <v>15000000</v>
      </c>
      <c r="E130" s="10">
        <f t="shared" ref="E130:P130" si="61">+E131+E132</f>
        <v>0</v>
      </c>
      <c r="F130" s="10">
        <f t="shared" si="61"/>
        <v>0</v>
      </c>
      <c r="G130" s="10">
        <f t="shared" si="61"/>
        <v>0</v>
      </c>
      <c r="H130" s="10">
        <f t="shared" si="40"/>
        <v>15000000</v>
      </c>
      <c r="I130" s="10">
        <f t="shared" si="61"/>
        <v>0</v>
      </c>
      <c r="J130" s="10">
        <f t="shared" si="61"/>
        <v>0</v>
      </c>
      <c r="K130" s="10">
        <f t="shared" si="41"/>
        <v>15000000</v>
      </c>
      <c r="L130" s="10">
        <f t="shared" si="61"/>
        <v>0</v>
      </c>
      <c r="M130" s="10">
        <f t="shared" si="61"/>
        <v>0</v>
      </c>
      <c r="N130" s="10">
        <f t="shared" si="35"/>
        <v>0</v>
      </c>
      <c r="O130" s="10">
        <f t="shared" si="61"/>
        <v>0</v>
      </c>
      <c r="P130" s="10">
        <f t="shared" si="61"/>
        <v>0</v>
      </c>
      <c r="Q130" s="10">
        <f t="shared" si="36"/>
        <v>0</v>
      </c>
      <c r="R130" s="10">
        <f t="shared" si="37"/>
        <v>15000000</v>
      </c>
      <c r="S130" s="10">
        <f t="shared" si="38"/>
        <v>0</v>
      </c>
      <c r="U130" s="330" t="s">
        <v>196</v>
      </c>
      <c r="V130" s="329" t="s">
        <v>197</v>
      </c>
      <c r="W130" s="332">
        <v>15000000</v>
      </c>
      <c r="X130" s="332">
        <v>0</v>
      </c>
      <c r="Y130" s="332">
        <v>0</v>
      </c>
      <c r="Z130" s="332">
        <v>0</v>
      </c>
      <c r="AA130" s="332">
        <v>0</v>
      </c>
      <c r="AB130" s="332">
        <v>0</v>
      </c>
      <c r="AC130" s="332">
        <v>15000000</v>
      </c>
      <c r="AD130" s="332">
        <v>0</v>
      </c>
      <c r="AE130" s="332">
        <v>0</v>
      </c>
      <c r="AF130" s="332">
        <v>15000000</v>
      </c>
      <c r="AG130" s="332">
        <v>0</v>
      </c>
      <c r="AH130" s="332">
        <v>0</v>
      </c>
      <c r="AI130" s="332">
        <v>0</v>
      </c>
      <c r="AJ130" s="332">
        <v>0</v>
      </c>
      <c r="AK130" s="332">
        <v>0</v>
      </c>
      <c r="AL130" s="332">
        <v>0</v>
      </c>
      <c r="AM130" s="332">
        <v>15000000</v>
      </c>
      <c r="AN130" s="332">
        <v>0</v>
      </c>
    </row>
    <row r="131" spans="1:40" ht="39" customHeight="1" x14ac:dyDescent="0.25">
      <c r="A131" s="13" t="s">
        <v>198</v>
      </c>
      <c r="B131" s="1" t="s">
        <v>199</v>
      </c>
      <c r="C131" s="239">
        <v>300000</v>
      </c>
      <c r="D131" s="176">
        <v>5000000</v>
      </c>
      <c r="E131" s="176">
        <v>0</v>
      </c>
      <c r="F131" s="176">
        <v>0</v>
      </c>
      <c r="G131" s="176">
        <v>0</v>
      </c>
      <c r="H131" s="176">
        <f t="shared" si="40"/>
        <v>5000000</v>
      </c>
      <c r="I131" s="176">
        <v>0</v>
      </c>
      <c r="J131" s="176">
        <v>0</v>
      </c>
      <c r="K131" s="176">
        <f t="shared" si="41"/>
        <v>5000000</v>
      </c>
      <c r="L131" s="176">
        <v>0</v>
      </c>
      <c r="M131" s="176">
        <v>0</v>
      </c>
      <c r="N131" s="176">
        <f t="shared" si="35"/>
        <v>0</v>
      </c>
      <c r="O131" s="176">
        <v>0</v>
      </c>
      <c r="P131" s="176">
        <v>0</v>
      </c>
      <c r="Q131" s="176">
        <f t="shared" si="36"/>
        <v>0</v>
      </c>
      <c r="R131" s="176">
        <f t="shared" si="37"/>
        <v>5000000</v>
      </c>
      <c r="S131" s="176">
        <f t="shared" si="38"/>
        <v>0</v>
      </c>
      <c r="U131" s="330" t="s">
        <v>198</v>
      </c>
      <c r="V131" s="329" t="s">
        <v>199</v>
      </c>
      <c r="W131" s="332">
        <v>5000000</v>
      </c>
      <c r="X131" s="332">
        <v>0</v>
      </c>
      <c r="Y131" s="332">
        <v>0</v>
      </c>
      <c r="Z131" s="332">
        <v>0</v>
      </c>
      <c r="AA131" s="332">
        <v>0</v>
      </c>
      <c r="AB131" s="332">
        <v>0</v>
      </c>
      <c r="AC131" s="332">
        <v>5000000</v>
      </c>
      <c r="AD131" s="332">
        <v>0</v>
      </c>
      <c r="AE131" s="332">
        <v>0</v>
      </c>
      <c r="AF131" s="332">
        <v>5000000</v>
      </c>
      <c r="AG131" s="332">
        <v>0</v>
      </c>
      <c r="AH131" s="332">
        <v>0</v>
      </c>
      <c r="AI131" s="332">
        <v>0</v>
      </c>
      <c r="AJ131" s="332">
        <v>0</v>
      </c>
      <c r="AK131" s="332">
        <v>0</v>
      </c>
      <c r="AL131" s="332">
        <v>0</v>
      </c>
      <c r="AM131" s="332">
        <v>5000000</v>
      </c>
      <c r="AN131" s="332">
        <v>0</v>
      </c>
    </row>
    <row r="132" spans="1:40" s="4" customFormat="1" ht="26.25" customHeight="1" x14ac:dyDescent="0.25">
      <c r="A132" s="13" t="s">
        <v>200</v>
      </c>
      <c r="B132" s="1" t="s">
        <v>201</v>
      </c>
      <c r="C132" s="239"/>
      <c r="D132" s="176">
        <v>10000000</v>
      </c>
      <c r="E132" s="176">
        <v>0</v>
      </c>
      <c r="F132" s="176">
        <v>0</v>
      </c>
      <c r="G132" s="176">
        <v>0</v>
      </c>
      <c r="H132" s="176">
        <f t="shared" si="40"/>
        <v>10000000</v>
      </c>
      <c r="I132" s="176">
        <v>0</v>
      </c>
      <c r="J132" s="176">
        <v>0</v>
      </c>
      <c r="K132" s="176">
        <f t="shared" si="41"/>
        <v>10000000</v>
      </c>
      <c r="L132" s="176">
        <v>0</v>
      </c>
      <c r="M132" s="176">
        <v>0</v>
      </c>
      <c r="N132" s="176">
        <f t="shared" si="35"/>
        <v>0</v>
      </c>
      <c r="O132" s="176">
        <v>0</v>
      </c>
      <c r="P132" s="176">
        <v>0</v>
      </c>
      <c r="Q132" s="176">
        <f t="shared" si="36"/>
        <v>0</v>
      </c>
      <c r="R132" s="176">
        <f t="shared" si="37"/>
        <v>10000000</v>
      </c>
      <c r="S132" s="176">
        <f t="shared" si="38"/>
        <v>0</v>
      </c>
      <c r="U132" s="330" t="s">
        <v>200</v>
      </c>
      <c r="V132" s="329" t="s">
        <v>201</v>
      </c>
      <c r="W132" s="332">
        <v>10000000</v>
      </c>
      <c r="X132" s="332">
        <v>0</v>
      </c>
      <c r="Y132" s="332">
        <v>0</v>
      </c>
      <c r="Z132" s="332">
        <v>0</v>
      </c>
      <c r="AA132" s="332">
        <v>0</v>
      </c>
      <c r="AB132" s="332">
        <v>0</v>
      </c>
      <c r="AC132" s="332">
        <v>10000000</v>
      </c>
      <c r="AD132" s="332">
        <v>0</v>
      </c>
      <c r="AE132" s="332">
        <v>0</v>
      </c>
      <c r="AF132" s="332">
        <v>10000000</v>
      </c>
      <c r="AG132" s="332">
        <v>0</v>
      </c>
      <c r="AH132" s="332">
        <v>0</v>
      </c>
      <c r="AI132" s="332">
        <v>0</v>
      </c>
      <c r="AJ132" s="332">
        <v>0</v>
      </c>
      <c r="AK132" s="332">
        <v>0</v>
      </c>
      <c r="AL132" s="332">
        <v>0</v>
      </c>
      <c r="AM132" s="332">
        <v>10000000</v>
      </c>
      <c r="AN132" s="332">
        <v>0</v>
      </c>
    </row>
    <row r="133" spans="1:40" x14ac:dyDescent="0.25">
      <c r="A133" s="14" t="s">
        <v>202</v>
      </c>
      <c r="B133" s="9" t="s">
        <v>203</v>
      </c>
      <c r="C133" s="10">
        <f>+C134+C136+C135</f>
        <v>13293758</v>
      </c>
      <c r="D133" s="10">
        <f>+D134+D136+D135</f>
        <v>217314691</v>
      </c>
      <c r="E133" s="10">
        <f t="shared" ref="E133:P133" si="62">+E134+E136+E135</f>
        <v>0</v>
      </c>
      <c r="F133" s="10">
        <f t="shared" si="62"/>
        <v>0</v>
      </c>
      <c r="G133" s="10">
        <f t="shared" si="62"/>
        <v>0</v>
      </c>
      <c r="H133" s="10">
        <f t="shared" si="40"/>
        <v>217314691</v>
      </c>
      <c r="I133" s="10">
        <f t="shared" si="62"/>
        <v>1560300</v>
      </c>
      <c r="J133" s="10">
        <f t="shared" si="62"/>
        <v>27924367</v>
      </c>
      <c r="K133" s="10">
        <f t="shared" si="41"/>
        <v>189390324</v>
      </c>
      <c r="L133" s="10">
        <f t="shared" si="62"/>
        <v>1560300</v>
      </c>
      <c r="M133" s="10">
        <f t="shared" si="62"/>
        <v>27113259</v>
      </c>
      <c r="N133" s="10">
        <f t="shared" si="35"/>
        <v>811108</v>
      </c>
      <c r="O133" s="10">
        <f t="shared" si="62"/>
        <v>1560300</v>
      </c>
      <c r="P133" s="10">
        <f t="shared" si="62"/>
        <v>27925117</v>
      </c>
      <c r="Q133" s="10">
        <f t="shared" si="36"/>
        <v>750</v>
      </c>
      <c r="R133" s="10">
        <f t="shared" si="37"/>
        <v>189389574</v>
      </c>
      <c r="S133" s="10">
        <f t="shared" si="38"/>
        <v>27113259</v>
      </c>
      <c r="U133" s="330" t="s">
        <v>202</v>
      </c>
      <c r="V133" s="329" t="s">
        <v>203</v>
      </c>
      <c r="W133" s="332">
        <v>217314691</v>
      </c>
      <c r="X133" s="332">
        <v>0</v>
      </c>
      <c r="Y133" s="332">
        <v>0</v>
      </c>
      <c r="Z133" s="332">
        <v>0</v>
      </c>
      <c r="AA133" s="332">
        <v>0</v>
      </c>
      <c r="AB133" s="332">
        <v>0</v>
      </c>
      <c r="AC133" s="332">
        <v>217314691</v>
      </c>
      <c r="AD133" s="332">
        <v>1560300</v>
      </c>
      <c r="AE133" s="332">
        <v>27924367</v>
      </c>
      <c r="AF133" s="332">
        <v>189390324</v>
      </c>
      <c r="AG133" s="332">
        <v>1560300</v>
      </c>
      <c r="AH133" s="332">
        <v>27113259</v>
      </c>
      <c r="AI133" s="332">
        <v>811108</v>
      </c>
      <c r="AJ133" s="332">
        <v>1560300</v>
      </c>
      <c r="AK133" s="332">
        <v>27925117</v>
      </c>
      <c r="AL133" s="332">
        <v>750</v>
      </c>
      <c r="AM133" s="332">
        <v>189389574</v>
      </c>
      <c r="AN133" s="332">
        <v>0</v>
      </c>
    </row>
    <row r="134" spans="1:40" s="4" customFormat="1" x14ac:dyDescent="0.25">
      <c r="A134" s="13" t="s">
        <v>204</v>
      </c>
      <c r="B134" s="1" t="s">
        <v>205</v>
      </c>
      <c r="C134" s="239">
        <v>11893758</v>
      </c>
      <c r="D134" s="176">
        <v>171314691</v>
      </c>
      <c r="E134" s="176">
        <v>0</v>
      </c>
      <c r="F134" s="176">
        <v>0</v>
      </c>
      <c r="G134" s="176">
        <v>0</v>
      </c>
      <c r="H134" s="176">
        <f t="shared" si="40"/>
        <v>171314691</v>
      </c>
      <c r="I134" s="176">
        <v>1560300</v>
      </c>
      <c r="J134" s="176">
        <v>27924367</v>
      </c>
      <c r="K134" s="176">
        <f t="shared" si="41"/>
        <v>143390324</v>
      </c>
      <c r="L134" s="176">
        <v>1560300</v>
      </c>
      <c r="M134" s="176">
        <v>27113259</v>
      </c>
      <c r="N134" s="176">
        <f t="shared" si="35"/>
        <v>811108</v>
      </c>
      <c r="O134" s="176">
        <v>1560300</v>
      </c>
      <c r="P134" s="176">
        <v>27925117</v>
      </c>
      <c r="Q134" s="176">
        <f t="shared" si="36"/>
        <v>750</v>
      </c>
      <c r="R134" s="176">
        <f t="shared" si="37"/>
        <v>143389574</v>
      </c>
      <c r="S134" s="176">
        <f t="shared" si="38"/>
        <v>27113259</v>
      </c>
      <c r="U134" s="330" t="s">
        <v>204</v>
      </c>
      <c r="V134" s="329" t="s">
        <v>205</v>
      </c>
      <c r="W134" s="332">
        <v>171314691</v>
      </c>
      <c r="X134" s="332">
        <v>0</v>
      </c>
      <c r="Y134" s="332">
        <v>0</v>
      </c>
      <c r="Z134" s="332">
        <v>0</v>
      </c>
      <c r="AA134" s="332">
        <v>0</v>
      </c>
      <c r="AB134" s="332">
        <v>0</v>
      </c>
      <c r="AC134" s="332">
        <v>171314691</v>
      </c>
      <c r="AD134" s="332">
        <v>1560300</v>
      </c>
      <c r="AE134" s="332">
        <v>27924367</v>
      </c>
      <c r="AF134" s="332">
        <v>143390324</v>
      </c>
      <c r="AG134" s="332">
        <v>1560300</v>
      </c>
      <c r="AH134" s="332">
        <v>27113259</v>
      </c>
      <c r="AI134" s="332">
        <v>811108</v>
      </c>
      <c r="AJ134" s="332">
        <v>1560300</v>
      </c>
      <c r="AK134" s="332">
        <v>27925117</v>
      </c>
      <c r="AL134" s="332">
        <v>750</v>
      </c>
      <c r="AM134" s="332">
        <v>143389574</v>
      </c>
      <c r="AN134" s="332">
        <v>0</v>
      </c>
    </row>
    <row r="135" spans="1:40" s="4" customFormat="1" x14ac:dyDescent="0.25">
      <c r="A135" s="269" t="s">
        <v>1676</v>
      </c>
      <c r="B135" s="270" t="s">
        <v>1677</v>
      </c>
      <c r="C135" s="239">
        <v>1400000</v>
      </c>
      <c r="D135" s="239"/>
      <c r="E135" s="239"/>
      <c r="F135" s="239"/>
      <c r="G135" s="239"/>
      <c r="H135" s="239">
        <f t="shared" si="40"/>
        <v>0</v>
      </c>
      <c r="I135" s="239"/>
      <c r="J135" s="239"/>
      <c r="K135" s="239">
        <f t="shared" si="41"/>
        <v>0</v>
      </c>
      <c r="L135" s="239"/>
      <c r="M135" s="239"/>
      <c r="N135" s="239">
        <f t="shared" si="35"/>
        <v>0</v>
      </c>
      <c r="O135" s="239"/>
      <c r="P135" s="239"/>
      <c r="Q135" s="239">
        <f t="shared" si="36"/>
        <v>0</v>
      </c>
      <c r="R135" s="239">
        <f t="shared" si="37"/>
        <v>0</v>
      </c>
      <c r="S135" s="239">
        <f t="shared" si="38"/>
        <v>0</v>
      </c>
      <c r="U135" s="330"/>
      <c r="V135" s="329"/>
      <c r="W135" s="332"/>
      <c r="X135" s="332"/>
      <c r="Y135" s="332"/>
      <c r="Z135" s="332"/>
      <c r="AA135" s="332"/>
      <c r="AB135" s="332"/>
      <c r="AC135" s="332"/>
      <c r="AD135" s="332"/>
      <c r="AE135" s="332"/>
      <c r="AF135" s="332"/>
      <c r="AG135" s="332"/>
      <c r="AH135" s="332"/>
      <c r="AI135" s="332"/>
      <c r="AJ135" s="332"/>
      <c r="AK135" s="332"/>
      <c r="AL135" s="332"/>
      <c r="AM135" s="332"/>
      <c r="AN135" s="332"/>
    </row>
    <row r="136" spans="1:40" x14ac:dyDescent="0.25">
      <c r="A136" s="13" t="s">
        <v>206</v>
      </c>
      <c r="B136" s="1" t="s">
        <v>207</v>
      </c>
      <c r="C136" s="239">
        <v>0</v>
      </c>
      <c r="D136" s="176">
        <v>46000000</v>
      </c>
      <c r="E136" s="176">
        <v>0</v>
      </c>
      <c r="F136" s="176">
        <v>0</v>
      </c>
      <c r="G136" s="176">
        <v>0</v>
      </c>
      <c r="H136" s="176">
        <f t="shared" si="40"/>
        <v>46000000</v>
      </c>
      <c r="I136" s="176">
        <v>0</v>
      </c>
      <c r="J136" s="176">
        <v>0</v>
      </c>
      <c r="K136" s="176">
        <f t="shared" si="41"/>
        <v>46000000</v>
      </c>
      <c r="L136" s="176">
        <v>0</v>
      </c>
      <c r="M136" s="176">
        <v>0</v>
      </c>
      <c r="N136" s="176">
        <f t="shared" si="35"/>
        <v>0</v>
      </c>
      <c r="O136" s="176">
        <v>0</v>
      </c>
      <c r="P136" s="176">
        <v>0</v>
      </c>
      <c r="Q136" s="176">
        <f t="shared" si="36"/>
        <v>0</v>
      </c>
      <c r="R136" s="176">
        <f t="shared" si="37"/>
        <v>46000000</v>
      </c>
      <c r="S136" s="176">
        <f t="shared" si="38"/>
        <v>0</v>
      </c>
      <c r="U136" s="330" t="s">
        <v>206</v>
      </c>
      <c r="V136" s="329" t="s">
        <v>207</v>
      </c>
      <c r="W136" s="332">
        <v>46000000</v>
      </c>
      <c r="X136" s="332">
        <v>0</v>
      </c>
      <c r="Y136" s="332">
        <v>0</v>
      </c>
      <c r="Z136" s="332">
        <v>0</v>
      </c>
      <c r="AA136" s="332">
        <v>0</v>
      </c>
      <c r="AB136" s="332">
        <v>0</v>
      </c>
      <c r="AC136" s="332">
        <v>46000000</v>
      </c>
      <c r="AD136" s="332">
        <v>0</v>
      </c>
      <c r="AE136" s="332">
        <v>0</v>
      </c>
      <c r="AF136" s="332">
        <v>46000000</v>
      </c>
      <c r="AG136" s="332">
        <v>0</v>
      </c>
      <c r="AH136" s="332">
        <v>0</v>
      </c>
      <c r="AI136" s="332">
        <v>0</v>
      </c>
      <c r="AJ136" s="332">
        <v>0</v>
      </c>
      <c r="AK136" s="332">
        <v>0</v>
      </c>
      <c r="AL136" s="332">
        <v>0</v>
      </c>
      <c r="AM136" s="332">
        <v>46000000</v>
      </c>
      <c r="AN136" s="332">
        <v>0</v>
      </c>
    </row>
    <row r="137" spans="1:40" s="4" customFormat="1" x14ac:dyDescent="0.25">
      <c r="A137" s="14" t="s">
        <v>208</v>
      </c>
      <c r="B137" s="9" t="s">
        <v>209</v>
      </c>
      <c r="C137" s="10">
        <f>+C138+C139</f>
        <v>0</v>
      </c>
      <c r="D137" s="10">
        <f>+D138+D139</f>
        <v>5000000</v>
      </c>
      <c r="E137" s="10">
        <f t="shared" ref="E137:P137" si="63">+E138+E139</f>
        <v>0</v>
      </c>
      <c r="F137" s="10">
        <f t="shared" si="63"/>
        <v>0</v>
      </c>
      <c r="G137" s="10">
        <f t="shared" si="63"/>
        <v>0</v>
      </c>
      <c r="H137" s="10">
        <f t="shared" si="40"/>
        <v>5000000</v>
      </c>
      <c r="I137" s="10">
        <f t="shared" si="63"/>
        <v>0</v>
      </c>
      <c r="J137" s="10">
        <f t="shared" si="63"/>
        <v>0</v>
      </c>
      <c r="K137" s="10">
        <f t="shared" si="41"/>
        <v>5000000</v>
      </c>
      <c r="L137" s="10">
        <f t="shared" si="63"/>
        <v>0</v>
      </c>
      <c r="M137" s="10">
        <f t="shared" si="63"/>
        <v>0</v>
      </c>
      <c r="N137" s="10">
        <f t="shared" si="35"/>
        <v>0</v>
      </c>
      <c r="O137" s="10">
        <f t="shared" si="63"/>
        <v>0</v>
      </c>
      <c r="P137" s="10">
        <f t="shared" si="63"/>
        <v>0</v>
      </c>
      <c r="Q137" s="10">
        <f t="shared" si="36"/>
        <v>0</v>
      </c>
      <c r="R137" s="10">
        <f t="shared" si="37"/>
        <v>5000000</v>
      </c>
      <c r="S137" s="10">
        <f t="shared" si="38"/>
        <v>0</v>
      </c>
      <c r="U137" s="330" t="s">
        <v>208</v>
      </c>
      <c r="V137" s="329" t="s">
        <v>209</v>
      </c>
      <c r="W137" s="332">
        <v>5000000</v>
      </c>
      <c r="X137" s="332">
        <v>0</v>
      </c>
      <c r="Y137" s="332">
        <v>0</v>
      </c>
      <c r="Z137" s="332">
        <v>0</v>
      </c>
      <c r="AA137" s="332">
        <v>0</v>
      </c>
      <c r="AB137" s="332">
        <v>0</v>
      </c>
      <c r="AC137" s="332">
        <v>5000000</v>
      </c>
      <c r="AD137" s="332">
        <v>0</v>
      </c>
      <c r="AE137" s="332">
        <v>0</v>
      </c>
      <c r="AF137" s="332">
        <v>5000000</v>
      </c>
      <c r="AG137" s="332">
        <v>0</v>
      </c>
      <c r="AH137" s="332">
        <v>0</v>
      </c>
      <c r="AI137" s="332">
        <v>0</v>
      </c>
      <c r="AJ137" s="332">
        <v>0</v>
      </c>
      <c r="AK137" s="332">
        <v>0</v>
      </c>
      <c r="AL137" s="332">
        <v>0</v>
      </c>
      <c r="AM137" s="332">
        <v>5000000</v>
      </c>
      <c r="AN137" s="332">
        <v>0</v>
      </c>
    </row>
    <row r="138" spans="1:40" s="4" customFormat="1" x14ac:dyDescent="0.25">
      <c r="A138" s="13" t="s">
        <v>210</v>
      </c>
      <c r="B138" s="1" t="s">
        <v>211</v>
      </c>
      <c r="C138" s="239"/>
      <c r="D138" s="176">
        <v>5000000</v>
      </c>
      <c r="E138" s="176">
        <v>0</v>
      </c>
      <c r="F138" s="176">
        <v>0</v>
      </c>
      <c r="G138" s="176">
        <v>0</v>
      </c>
      <c r="H138" s="176">
        <f t="shared" si="40"/>
        <v>5000000</v>
      </c>
      <c r="I138" s="176">
        <v>0</v>
      </c>
      <c r="J138" s="176">
        <v>0</v>
      </c>
      <c r="K138" s="176">
        <f t="shared" si="41"/>
        <v>5000000</v>
      </c>
      <c r="L138" s="176">
        <v>0</v>
      </c>
      <c r="M138" s="176">
        <v>0</v>
      </c>
      <c r="N138" s="176">
        <f t="shared" si="35"/>
        <v>0</v>
      </c>
      <c r="O138" s="176">
        <v>0</v>
      </c>
      <c r="P138" s="176">
        <v>0</v>
      </c>
      <c r="Q138" s="176">
        <f t="shared" si="36"/>
        <v>0</v>
      </c>
      <c r="R138" s="176">
        <f t="shared" si="37"/>
        <v>5000000</v>
      </c>
      <c r="S138" s="176">
        <f t="shared" si="38"/>
        <v>0</v>
      </c>
      <c r="U138" s="330" t="s">
        <v>210</v>
      </c>
      <c r="V138" s="329" t="s">
        <v>211</v>
      </c>
      <c r="W138" s="332">
        <v>5000000</v>
      </c>
      <c r="X138" s="332">
        <v>0</v>
      </c>
      <c r="Y138" s="332">
        <v>0</v>
      </c>
      <c r="Z138" s="332">
        <v>0</v>
      </c>
      <c r="AA138" s="332">
        <v>0</v>
      </c>
      <c r="AB138" s="332">
        <v>0</v>
      </c>
      <c r="AC138" s="332">
        <v>5000000</v>
      </c>
      <c r="AD138" s="332">
        <v>0</v>
      </c>
      <c r="AE138" s="332">
        <v>0</v>
      </c>
      <c r="AF138" s="332">
        <v>5000000</v>
      </c>
      <c r="AG138" s="332">
        <v>0</v>
      </c>
      <c r="AH138" s="332">
        <v>0</v>
      </c>
      <c r="AI138" s="332">
        <v>0</v>
      </c>
      <c r="AJ138" s="332">
        <v>0</v>
      </c>
      <c r="AK138" s="332">
        <v>0</v>
      </c>
      <c r="AL138" s="332">
        <v>0</v>
      </c>
      <c r="AM138" s="332">
        <v>5000000</v>
      </c>
      <c r="AN138" s="332">
        <v>0</v>
      </c>
    </row>
    <row r="139" spans="1:40" x14ac:dyDescent="0.25">
      <c r="A139" s="269" t="s">
        <v>1678</v>
      </c>
      <c r="B139" s="270" t="s">
        <v>1679</v>
      </c>
      <c r="C139" s="239">
        <v>0</v>
      </c>
      <c r="D139" s="239"/>
      <c r="E139" s="239"/>
      <c r="F139" s="239"/>
      <c r="G139" s="239"/>
      <c r="H139" s="239">
        <f t="shared" si="40"/>
        <v>0</v>
      </c>
      <c r="I139" s="239"/>
      <c r="J139" s="239"/>
      <c r="K139" s="239">
        <f t="shared" si="41"/>
        <v>0</v>
      </c>
      <c r="L139" s="239"/>
      <c r="M139" s="239"/>
      <c r="N139" s="239">
        <f t="shared" si="35"/>
        <v>0</v>
      </c>
      <c r="O139" s="239"/>
      <c r="P139" s="239"/>
      <c r="Q139" s="239">
        <f t="shared" si="36"/>
        <v>0</v>
      </c>
      <c r="R139" s="239">
        <f t="shared" si="37"/>
        <v>0</v>
      </c>
      <c r="S139" s="239">
        <f t="shared" si="38"/>
        <v>0</v>
      </c>
      <c r="U139" s="330"/>
      <c r="V139" s="329"/>
      <c r="W139" s="332"/>
      <c r="X139" s="332"/>
      <c r="Y139" s="332"/>
      <c r="Z139" s="332"/>
      <c r="AA139" s="332"/>
      <c r="AB139" s="332"/>
      <c r="AC139" s="332"/>
      <c r="AD139" s="332"/>
      <c r="AE139" s="332"/>
      <c r="AF139" s="332"/>
      <c r="AG139" s="332"/>
      <c r="AH139" s="332"/>
      <c r="AI139" s="332"/>
      <c r="AJ139" s="332"/>
      <c r="AK139" s="332"/>
      <c r="AL139" s="332"/>
      <c r="AM139" s="332"/>
      <c r="AN139" s="332"/>
    </row>
    <row r="140" spans="1:40" x14ac:dyDescent="0.25">
      <c r="A140" s="14" t="s">
        <v>212</v>
      </c>
      <c r="B140" s="9" t="s">
        <v>213</v>
      </c>
      <c r="C140" s="10">
        <f>+C141</f>
        <v>973862542</v>
      </c>
      <c r="D140" s="10">
        <f>+D141</f>
        <v>137906580</v>
      </c>
      <c r="E140" s="10">
        <f t="shared" ref="E140:P140" si="64">+E141</f>
        <v>0</v>
      </c>
      <c r="F140" s="10">
        <f t="shared" si="64"/>
        <v>0</v>
      </c>
      <c r="G140" s="10">
        <f t="shared" si="64"/>
        <v>0</v>
      </c>
      <c r="H140" s="10">
        <f t="shared" si="40"/>
        <v>137906580</v>
      </c>
      <c r="I140" s="10">
        <f t="shared" si="64"/>
        <v>0</v>
      </c>
      <c r="J140" s="10">
        <f t="shared" si="64"/>
        <v>14057050</v>
      </c>
      <c r="K140" s="10">
        <f t="shared" si="41"/>
        <v>123849530</v>
      </c>
      <c r="L140" s="10">
        <f t="shared" si="64"/>
        <v>0</v>
      </c>
      <c r="M140" s="10">
        <f t="shared" si="64"/>
        <v>14057050</v>
      </c>
      <c r="N140" s="10">
        <f t="shared" si="35"/>
        <v>0</v>
      </c>
      <c r="O140" s="10">
        <f t="shared" si="64"/>
        <v>0</v>
      </c>
      <c r="P140" s="10">
        <f t="shared" si="64"/>
        <v>60000000</v>
      </c>
      <c r="Q140" s="10">
        <f t="shared" si="36"/>
        <v>45942950</v>
      </c>
      <c r="R140" s="10">
        <f t="shared" si="37"/>
        <v>77906580</v>
      </c>
      <c r="S140" s="10">
        <f t="shared" si="38"/>
        <v>14057050</v>
      </c>
      <c r="U140" s="330" t="s">
        <v>212</v>
      </c>
      <c r="V140" s="329" t="s">
        <v>213</v>
      </c>
      <c r="W140" s="332">
        <v>137906580</v>
      </c>
      <c r="X140" s="332">
        <v>0</v>
      </c>
      <c r="Y140" s="332">
        <v>0</v>
      </c>
      <c r="Z140" s="332">
        <v>0</v>
      </c>
      <c r="AA140" s="332">
        <v>0</v>
      </c>
      <c r="AB140" s="332">
        <v>0</v>
      </c>
      <c r="AC140" s="332">
        <v>137906580</v>
      </c>
      <c r="AD140" s="332">
        <v>0</v>
      </c>
      <c r="AE140" s="332">
        <v>14057050</v>
      </c>
      <c r="AF140" s="332">
        <v>123849530</v>
      </c>
      <c r="AG140" s="332">
        <v>0</v>
      </c>
      <c r="AH140" s="332">
        <v>14057050</v>
      </c>
      <c r="AI140" s="332">
        <v>0</v>
      </c>
      <c r="AJ140" s="332">
        <v>0</v>
      </c>
      <c r="AK140" s="332">
        <v>60000000</v>
      </c>
      <c r="AL140" s="332">
        <v>45942950</v>
      </c>
      <c r="AM140" s="332">
        <v>77906580</v>
      </c>
      <c r="AN140" s="332">
        <v>0</v>
      </c>
    </row>
    <row r="141" spans="1:40" s="4" customFormat="1" x14ac:dyDescent="0.25">
      <c r="A141" s="14" t="s">
        <v>214</v>
      </c>
      <c r="B141" s="9" t="s">
        <v>215</v>
      </c>
      <c r="C141" s="10">
        <f>+C142+C143</f>
        <v>973862542</v>
      </c>
      <c r="D141" s="10">
        <f>+D142+D143</f>
        <v>137906580</v>
      </c>
      <c r="E141" s="10">
        <f t="shared" ref="E141:P141" si="65">+E142+E143</f>
        <v>0</v>
      </c>
      <c r="F141" s="10">
        <f t="shared" si="65"/>
        <v>0</v>
      </c>
      <c r="G141" s="10">
        <f t="shared" si="65"/>
        <v>0</v>
      </c>
      <c r="H141" s="10">
        <f t="shared" si="40"/>
        <v>137906580</v>
      </c>
      <c r="I141" s="10">
        <f t="shared" si="65"/>
        <v>0</v>
      </c>
      <c r="J141" s="10">
        <f t="shared" si="65"/>
        <v>14057050</v>
      </c>
      <c r="K141" s="10">
        <f t="shared" si="41"/>
        <v>123849530</v>
      </c>
      <c r="L141" s="10">
        <f t="shared" si="65"/>
        <v>0</v>
      </c>
      <c r="M141" s="10">
        <f t="shared" si="65"/>
        <v>14057050</v>
      </c>
      <c r="N141" s="10">
        <f t="shared" si="35"/>
        <v>0</v>
      </c>
      <c r="O141" s="10">
        <f t="shared" si="65"/>
        <v>0</v>
      </c>
      <c r="P141" s="10">
        <f t="shared" si="65"/>
        <v>60000000</v>
      </c>
      <c r="Q141" s="10">
        <f t="shared" si="36"/>
        <v>45942950</v>
      </c>
      <c r="R141" s="10">
        <f t="shared" si="37"/>
        <v>77906580</v>
      </c>
      <c r="S141" s="10">
        <f t="shared" si="38"/>
        <v>14057050</v>
      </c>
      <c r="U141" s="330" t="s">
        <v>214</v>
      </c>
      <c r="V141" s="329" t="s">
        <v>215</v>
      </c>
      <c r="W141" s="332">
        <v>137906580</v>
      </c>
      <c r="X141" s="332">
        <v>0</v>
      </c>
      <c r="Y141" s="332">
        <v>0</v>
      </c>
      <c r="Z141" s="332">
        <v>0</v>
      </c>
      <c r="AA141" s="332">
        <v>0</v>
      </c>
      <c r="AB141" s="332">
        <v>0</v>
      </c>
      <c r="AC141" s="332">
        <v>137906580</v>
      </c>
      <c r="AD141" s="332">
        <v>0</v>
      </c>
      <c r="AE141" s="332">
        <v>14057050</v>
      </c>
      <c r="AF141" s="332">
        <v>123849530</v>
      </c>
      <c r="AG141" s="332">
        <v>0</v>
      </c>
      <c r="AH141" s="332">
        <v>14057050</v>
      </c>
      <c r="AI141" s="332">
        <v>0</v>
      </c>
      <c r="AJ141" s="332">
        <v>0</v>
      </c>
      <c r="AK141" s="332">
        <v>60000000</v>
      </c>
      <c r="AL141" s="332">
        <v>45942950</v>
      </c>
      <c r="AM141" s="332">
        <v>77906580</v>
      </c>
      <c r="AN141" s="332">
        <v>0</v>
      </c>
    </row>
    <row r="142" spans="1:40" s="4" customFormat="1" x14ac:dyDescent="0.25">
      <c r="A142" s="13" t="s">
        <v>216</v>
      </c>
      <c r="B142" s="1" t="s">
        <v>217</v>
      </c>
      <c r="C142" s="239">
        <v>19301324</v>
      </c>
      <c r="D142" s="176">
        <v>77906580</v>
      </c>
      <c r="E142" s="176">
        <v>0</v>
      </c>
      <c r="F142" s="176">
        <v>0</v>
      </c>
      <c r="G142" s="176">
        <v>0</v>
      </c>
      <c r="H142" s="176">
        <f t="shared" si="40"/>
        <v>77906580</v>
      </c>
      <c r="I142" s="176">
        <v>0</v>
      </c>
      <c r="J142" s="176">
        <v>0</v>
      </c>
      <c r="K142" s="176">
        <f t="shared" si="41"/>
        <v>77906580</v>
      </c>
      <c r="L142" s="176">
        <v>0</v>
      </c>
      <c r="M142" s="176">
        <v>0</v>
      </c>
      <c r="N142" s="176">
        <f t="shared" ref="N142:N205" si="66">+J142-M142</f>
        <v>0</v>
      </c>
      <c r="O142" s="176">
        <v>0</v>
      </c>
      <c r="P142" s="176">
        <v>0</v>
      </c>
      <c r="Q142" s="176">
        <f t="shared" ref="Q142:Q205" si="67">+P142-J142</f>
        <v>0</v>
      </c>
      <c r="R142" s="176">
        <f t="shared" ref="R142:R205" si="68">+H142-P142</f>
        <v>77906580</v>
      </c>
      <c r="S142" s="176">
        <f t="shared" ref="S142:S205" si="69">+M142</f>
        <v>0</v>
      </c>
      <c r="U142" s="330" t="s">
        <v>216</v>
      </c>
      <c r="V142" s="329" t="s">
        <v>217</v>
      </c>
      <c r="W142" s="332">
        <v>77906580</v>
      </c>
      <c r="X142" s="332">
        <v>0</v>
      </c>
      <c r="Y142" s="332">
        <v>0</v>
      </c>
      <c r="Z142" s="332">
        <v>0</v>
      </c>
      <c r="AA142" s="332">
        <v>0</v>
      </c>
      <c r="AB142" s="332">
        <v>0</v>
      </c>
      <c r="AC142" s="332">
        <v>77906580</v>
      </c>
      <c r="AD142" s="332">
        <v>0</v>
      </c>
      <c r="AE142" s="332">
        <v>0</v>
      </c>
      <c r="AF142" s="332">
        <v>77906580</v>
      </c>
      <c r="AG142" s="332">
        <v>0</v>
      </c>
      <c r="AH142" s="332">
        <v>0</v>
      </c>
      <c r="AI142" s="332">
        <v>0</v>
      </c>
      <c r="AJ142" s="332">
        <v>0</v>
      </c>
      <c r="AK142" s="332">
        <v>0</v>
      </c>
      <c r="AL142" s="332">
        <v>0</v>
      </c>
      <c r="AM142" s="332">
        <v>77906580</v>
      </c>
      <c r="AN142" s="332">
        <v>0</v>
      </c>
    </row>
    <row r="143" spans="1:40" s="4" customFormat="1" x14ac:dyDescent="0.25">
      <c r="A143" s="14" t="s">
        <v>218</v>
      </c>
      <c r="B143" s="9" t="s">
        <v>219</v>
      </c>
      <c r="C143" s="10">
        <f>+C144+C146</f>
        <v>954561218</v>
      </c>
      <c r="D143" s="10">
        <f>+D144+D146</f>
        <v>60000000</v>
      </c>
      <c r="E143" s="10">
        <f t="shared" ref="E143:P143" si="70">+E144+E146</f>
        <v>0</v>
      </c>
      <c r="F143" s="10">
        <f t="shared" si="70"/>
        <v>0</v>
      </c>
      <c r="G143" s="10">
        <f t="shared" si="70"/>
        <v>0</v>
      </c>
      <c r="H143" s="10">
        <f t="shared" ref="H143:H206" si="71">+D143+E143-F143+G143</f>
        <v>60000000</v>
      </c>
      <c r="I143" s="10">
        <f t="shared" si="70"/>
        <v>0</v>
      </c>
      <c r="J143" s="10">
        <f t="shared" si="70"/>
        <v>14057050</v>
      </c>
      <c r="K143" s="10">
        <f t="shared" ref="K143:K206" si="72">+H143-J143</f>
        <v>45942950</v>
      </c>
      <c r="L143" s="10">
        <f t="shared" si="70"/>
        <v>0</v>
      </c>
      <c r="M143" s="10">
        <f t="shared" si="70"/>
        <v>14057050</v>
      </c>
      <c r="N143" s="10">
        <f t="shared" si="66"/>
        <v>0</v>
      </c>
      <c r="O143" s="10">
        <f t="shared" si="70"/>
        <v>0</v>
      </c>
      <c r="P143" s="10">
        <f t="shared" si="70"/>
        <v>60000000</v>
      </c>
      <c r="Q143" s="10">
        <f t="shared" si="67"/>
        <v>45942950</v>
      </c>
      <c r="R143" s="10">
        <f t="shared" si="68"/>
        <v>0</v>
      </c>
      <c r="S143" s="10">
        <f t="shared" si="69"/>
        <v>14057050</v>
      </c>
      <c r="U143" s="330" t="s">
        <v>218</v>
      </c>
      <c r="V143" s="329" t="s">
        <v>219</v>
      </c>
      <c r="W143" s="332">
        <v>60000000</v>
      </c>
      <c r="X143" s="332">
        <v>0</v>
      </c>
      <c r="Y143" s="332">
        <v>0</v>
      </c>
      <c r="Z143" s="332">
        <v>0</v>
      </c>
      <c r="AA143" s="332">
        <v>0</v>
      </c>
      <c r="AB143" s="332">
        <v>0</v>
      </c>
      <c r="AC143" s="332">
        <v>60000000</v>
      </c>
      <c r="AD143" s="332">
        <v>0</v>
      </c>
      <c r="AE143" s="332">
        <v>14057050</v>
      </c>
      <c r="AF143" s="332">
        <v>45942950</v>
      </c>
      <c r="AG143" s="332">
        <v>0</v>
      </c>
      <c r="AH143" s="332">
        <v>14057050</v>
      </c>
      <c r="AI143" s="332">
        <v>0</v>
      </c>
      <c r="AJ143" s="332">
        <v>0</v>
      </c>
      <c r="AK143" s="332">
        <v>60000000</v>
      </c>
      <c r="AL143" s="332">
        <v>45942950</v>
      </c>
      <c r="AM143" s="332">
        <v>0</v>
      </c>
      <c r="AN143" s="332">
        <v>0</v>
      </c>
    </row>
    <row r="144" spans="1:40" s="4" customFormat="1" x14ac:dyDescent="0.25">
      <c r="A144" s="14" t="s">
        <v>220</v>
      </c>
      <c r="B144" s="9" t="s">
        <v>221</v>
      </c>
      <c r="C144" s="10">
        <f>+C145</f>
        <v>954561218</v>
      </c>
      <c r="D144" s="10">
        <f>+D145</f>
        <v>45000000</v>
      </c>
      <c r="E144" s="10">
        <f t="shared" ref="E144:P144" si="73">+E145</f>
        <v>0</v>
      </c>
      <c r="F144" s="10">
        <f t="shared" si="73"/>
        <v>0</v>
      </c>
      <c r="G144" s="10">
        <f t="shared" si="73"/>
        <v>0</v>
      </c>
      <c r="H144" s="10">
        <f t="shared" si="71"/>
        <v>45000000</v>
      </c>
      <c r="I144" s="10">
        <f t="shared" si="73"/>
        <v>0</v>
      </c>
      <c r="J144" s="10">
        <f t="shared" si="73"/>
        <v>0</v>
      </c>
      <c r="K144" s="10">
        <f t="shared" si="72"/>
        <v>45000000</v>
      </c>
      <c r="L144" s="10">
        <f t="shared" si="73"/>
        <v>0</v>
      </c>
      <c r="M144" s="10">
        <f t="shared" si="73"/>
        <v>0</v>
      </c>
      <c r="N144" s="10">
        <f t="shared" si="66"/>
        <v>0</v>
      </c>
      <c r="O144" s="10">
        <f t="shared" si="73"/>
        <v>0</v>
      </c>
      <c r="P144" s="10">
        <f t="shared" si="73"/>
        <v>45000000</v>
      </c>
      <c r="Q144" s="10">
        <f t="shared" si="67"/>
        <v>45000000</v>
      </c>
      <c r="R144" s="10">
        <f t="shared" si="68"/>
        <v>0</v>
      </c>
      <c r="S144" s="10">
        <f t="shared" si="69"/>
        <v>0</v>
      </c>
      <c r="U144" s="330" t="s">
        <v>220</v>
      </c>
      <c r="V144" s="329" t="s">
        <v>221</v>
      </c>
      <c r="W144" s="332">
        <v>45000000</v>
      </c>
      <c r="X144" s="332">
        <v>0</v>
      </c>
      <c r="Y144" s="332">
        <v>0</v>
      </c>
      <c r="Z144" s="332">
        <v>0</v>
      </c>
      <c r="AA144" s="332">
        <v>0</v>
      </c>
      <c r="AB144" s="332">
        <v>0</v>
      </c>
      <c r="AC144" s="332">
        <v>45000000</v>
      </c>
      <c r="AD144" s="332">
        <v>0</v>
      </c>
      <c r="AE144" s="332">
        <v>0</v>
      </c>
      <c r="AF144" s="332">
        <v>45000000</v>
      </c>
      <c r="AG144" s="332">
        <v>0</v>
      </c>
      <c r="AH144" s="332">
        <v>0</v>
      </c>
      <c r="AI144" s="332">
        <v>0</v>
      </c>
      <c r="AJ144" s="332">
        <v>0</v>
      </c>
      <c r="AK144" s="332">
        <v>45000000</v>
      </c>
      <c r="AL144" s="332">
        <v>45000000</v>
      </c>
      <c r="AM144" s="332">
        <v>0</v>
      </c>
      <c r="AN144" s="332">
        <v>0</v>
      </c>
    </row>
    <row r="145" spans="1:40" x14ac:dyDescent="0.25">
      <c r="A145" s="13" t="s">
        <v>222</v>
      </c>
      <c r="B145" s="1" t="s">
        <v>223</v>
      </c>
      <c r="C145" s="239">
        <v>954561218</v>
      </c>
      <c r="D145" s="176">
        <v>45000000</v>
      </c>
      <c r="E145" s="176">
        <v>0</v>
      </c>
      <c r="F145" s="176">
        <v>0</v>
      </c>
      <c r="G145" s="176">
        <v>0</v>
      </c>
      <c r="H145" s="176">
        <f t="shared" si="71"/>
        <v>45000000</v>
      </c>
      <c r="I145" s="176">
        <v>0</v>
      </c>
      <c r="J145" s="176">
        <v>0</v>
      </c>
      <c r="K145" s="176">
        <f t="shared" si="72"/>
        <v>45000000</v>
      </c>
      <c r="L145" s="176">
        <v>0</v>
      </c>
      <c r="M145" s="176">
        <v>0</v>
      </c>
      <c r="N145" s="176">
        <f t="shared" si="66"/>
        <v>0</v>
      </c>
      <c r="O145" s="176">
        <v>0</v>
      </c>
      <c r="P145" s="176">
        <v>45000000</v>
      </c>
      <c r="Q145" s="176">
        <f t="shared" si="67"/>
        <v>45000000</v>
      </c>
      <c r="R145" s="176">
        <f t="shared" si="68"/>
        <v>0</v>
      </c>
      <c r="S145" s="176">
        <f t="shared" si="69"/>
        <v>0</v>
      </c>
      <c r="U145" s="330" t="s">
        <v>222</v>
      </c>
      <c r="V145" s="329" t="s">
        <v>223</v>
      </c>
      <c r="W145" s="332">
        <v>45000000</v>
      </c>
      <c r="X145" s="332">
        <v>0</v>
      </c>
      <c r="Y145" s="332">
        <v>0</v>
      </c>
      <c r="Z145" s="332">
        <v>0</v>
      </c>
      <c r="AA145" s="332">
        <v>0</v>
      </c>
      <c r="AB145" s="332">
        <v>0</v>
      </c>
      <c r="AC145" s="332">
        <v>45000000</v>
      </c>
      <c r="AD145" s="332">
        <v>0</v>
      </c>
      <c r="AE145" s="332">
        <v>0</v>
      </c>
      <c r="AF145" s="332">
        <v>45000000</v>
      </c>
      <c r="AG145" s="332">
        <v>0</v>
      </c>
      <c r="AH145" s="332">
        <v>0</v>
      </c>
      <c r="AI145" s="332">
        <v>0</v>
      </c>
      <c r="AJ145" s="332">
        <v>0</v>
      </c>
      <c r="AK145" s="332">
        <v>45000000</v>
      </c>
      <c r="AL145" s="332">
        <v>45000000</v>
      </c>
      <c r="AM145" s="332">
        <v>0</v>
      </c>
      <c r="AN145" s="332">
        <v>0</v>
      </c>
    </row>
    <row r="146" spans="1:40" x14ac:dyDescent="0.25">
      <c r="A146" s="13" t="s">
        <v>224</v>
      </c>
      <c r="B146" s="1" t="s">
        <v>225</v>
      </c>
      <c r="C146" s="239"/>
      <c r="D146" s="176">
        <v>15000000</v>
      </c>
      <c r="E146" s="176">
        <v>0</v>
      </c>
      <c r="F146" s="176">
        <v>0</v>
      </c>
      <c r="G146" s="176">
        <v>0</v>
      </c>
      <c r="H146" s="176">
        <f t="shared" si="71"/>
        <v>15000000</v>
      </c>
      <c r="I146" s="176">
        <v>0</v>
      </c>
      <c r="J146" s="176">
        <v>14057050</v>
      </c>
      <c r="K146" s="176">
        <f t="shared" si="72"/>
        <v>942950</v>
      </c>
      <c r="L146" s="176">
        <v>0</v>
      </c>
      <c r="M146" s="176">
        <v>14057050</v>
      </c>
      <c r="N146" s="176">
        <f t="shared" si="66"/>
        <v>0</v>
      </c>
      <c r="O146" s="176">
        <v>0</v>
      </c>
      <c r="P146" s="176">
        <v>15000000</v>
      </c>
      <c r="Q146" s="176">
        <f t="shared" si="67"/>
        <v>942950</v>
      </c>
      <c r="R146" s="176">
        <f t="shared" si="68"/>
        <v>0</v>
      </c>
      <c r="S146" s="176">
        <f t="shared" si="69"/>
        <v>14057050</v>
      </c>
      <c r="U146" s="330" t="s">
        <v>224</v>
      </c>
      <c r="V146" s="329" t="s">
        <v>225</v>
      </c>
      <c r="W146" s="332">
        <v>15000000</v>
      </c>
      <c r="X146" s="332">
        <v>0</v>
      </c>
      <c r="Y146" s="332">
        <v>0</v>
      </c>
      <c r="Z146" s="332">
        <v>0</v>
      </c>
      <c r="AA146" s="332">
        <v>0</v>
      </c>
      <c r="AB146" s="332">
        <v>0</v>
      </c>
      <c r="AC146" s="332">
        <v>15000000</v>
      </c>
      <c r="AD146" s="332">
        <v>0</v>
      </c>
      <c r="AE146" s="332">
        <v>14057050</v>
      </c>
      <c r="AF146" s="332">
        <v>942950</v>
      </c>
      <c r="AG146" s="332">
        <v>0</v>
      </c>
      <c r="AH146" s="332">
        <v>14057050</v>
      </c>
      <c r="AI146" s="332">
        <v>0</v>
      </c>
      <c r="AJ146" s="332">
        <v>0</v>
      </c>
      <c r="AK146" s="332">
        <v>15000000</v>
      </c>
      <c r="AL146" s="332">
        <v>942950</v>
      </c>
      <c r="AM146" s="332">
        <v>0</v>
      </c>
      <c r="AN146" s="332">
        <v>0</v>
      </c>
    </row>
    <row r="147" spans="1:40" x14ac:dyDescent="0.25">
      <c r="A147" s="11" t="s">
        <v>226</v>
      </c>
      <c r="B147" s="5" t="s">
        <v>227</v>
      </c>
      <c r="C147" s="6">
        <f>+C148+C249</f>
        <v>12820799566.85</v>
      </c>
      <c r="D147" s="6">
        <f>+D148+D249</f>
        <v>13760410587.224998</v>
      </c>
      <c r="E147" s="6">
        <f t="shared" ref="E147:P147" si="74">+E148+E249</f>
        <v>529000000</v>
      </c>
      <c r="F147" s="6">
        <f t="shared" si="74"/>
        <v>388025000</v>
      </c>
      <c r="G147" s="6">
        <f t="shared" si="74"/>
        <v>938633358</v>
      </c>
      <c r="H147" s="6">
        <f t="shared" si="71"/>
        <v>14840018945.224998</v>
      </c>
      <c r="I147" s="6">
        <f t="shared" si="74"/>
        <v>444454449.10000002</v>
      </c>
      <c r="J147" s="6">
        <f t="shared" si="74"/>
        <v>9413715592.7699986</v>
      </c>
      <c r="K147" s="6">
        <f t="shared" si="72"/>
        <v>5426303352.4549999</v>
      </c>
      <c r="L147" s="6">
        <f t="shared" si="74"/>
        <v>1040903849.47</v>
      </c>
      <c r="M147" s="6">
        <f t="shared" si="74"/>
        <v>5353998027.4899998</v>
      </c>
      <c r="N147" s="6">
        <f t="shared" si="66"/>
        <v>4059717565.2799988</v>
      </c>
      <c r="O147" s="6">
        <f t="shared" si="74"/>
        <v>365470210</v>
      </c>
      <c r="P147" s="6">
        <f t="shared" si="74"/>
        <v>12143835791.676998</v>
      </c>
      <c r="Q147" s="6">
        <f t="shared" si="67"/>
        <v>2730120198.9069996</v>
      </c>
      <c r="R147" s="6">
        <f t="shared" si="68"/>
        <v>2696183153.5480003</v>
      </c>
      <c r="S147" s="6">
        <f t="shared" si="69"/>
        <v>5353998027.4899998</v>
      </c>
      <c r="U147" s="330" t="s">
        <v>226</v>
      </c>
      <c r="V147" s="329" t="s">
        <v>227</v>
      </c>
      <c r="W147" s="332">
        <v>13760410589.148998</v>
      </c>
      <c r="X147" s="332">
        <v>529000000</v>
      </c>
      <c r="Y147" s="332">
        <v>388025000</v>
      </c>
      <c r="Z147" s="332">
        <v>0</v>
      </c>
      <c r="AA147" s="332">
        <v>0</v>
      </c>
      <c r="AB147" s="332">
        <v>938633358</v>
      </c>
      <c r="AC147" s="332">
        <v>14840018947.148998</v>
      </c>
      <c r="AD147" s="332">
        <v>444454449.10000002</v>
      </c>
      <c r="AE147" s="332">
        <v>9413715592.7699986</v>
      </c>
      <c r="AF147" s="332">
        <v>5426303354.3789997</v>
      </c>
      <c r="AG147" s="332">
        <v>1040903849.47</v>
      </c>
      <c r="AH147" s="332">
        <v>5450462221.4899998</v>
      </c>
      <c r="AI147" s="332">
        <v>4143640971.2799988</v>
      </c>
      <c r="AJ147" s="332">
        <v>365470210</v>
      </c>
      <c r="AK147" s="332">
        <v>12143835791.676998</v>
      </c>
      <c r="AL147" s="332">
        <v>2730120198.9069996</v>
      </c>
      <c r="AM147" s="332">
        <v>2696183155.4720001</v>
      </c>
      <c r="AN147" s="332">
        <v>0</v>
      </c>
    </row>
    <row r="148" spans="1:40" s="4" customFormat="1" x14ac:dyDescent="0.25">
      <c r="A148" s="11" t="s">
        <v>228</v>
      </c>
      <c r="B148" s="5" t="s">
        <v>229</v>
      </c>
      <c r="C148" s="6">
        <f>+C149+C166+C172+C188+C231</f>
        <v>1348473387.9200001</v>
      </c>
      <c r="D148" s="6">
        <f>+D149+D166+D172+D188+D231</f>
        <v>2095723556.7799988</v>
      </c>
      <c r="E148" s="6">
        <f t="shared" ref="E148:P148" si="75">+E149+E166+E172+E188+E231</f>
        <v>0</v>
      </c>
      <c r="F148" s="6">
        <f t="shared" si="75"/>
        <v>34000000</v>
      </c>
      <c r="G148" s="6">
        <f t="shared" si="75"/>
        <v>10000000</v>
      </c>
      <c r="H148" s="6">
        <f t="shared" si="71"/>
        <v>2071723556.7799988</v>
      </c>
      <c r="I148" s="6">
        <f t="shared" si="75"/>
        <v>56566192</v>
      </c>
      <c r="J148" s="6">
        <f t="shared" si="75"/>
        <v>746867026.94999933</v>
      </c>
      <c r="K148" s="6">
        <f t="shared" si="72"/>
        <v>1324856529.8299994</v>
      </c>
      <c r="L148" s="6">
        <f t="shared" si="75"/>
        <v>68477539.370000005</v>
      </c>
      <c r="M148" s="6">
        <f t="shared" si="75"/>
        <v>517177423.77999926</v>
      </c>
      <c r="N148" s="6">
        <f t="shared" si="66"/>
        <v>229689603.17000008</v>
      </c>
      <c r="O148" s="6">
        <f t="shared" si="75"/>
        <v>96421736</v>
      </c>
      <c r="P148" s="6">
        <f t="shared" si="75"/>
        <v>1371692772.9499993</v>
      </c>
      <c r="Q148" s="6">
        <f t="shared" si="67"/>
        <v>624825746</v>
      </c>
      <c r="R148" s="6">
        <f t="shared" si="68"/>
        <v>700030783.82999945</v>
      </c>
      <c r="S148" s="6">
        <f t="shared" si="69"/>
        <v>517177423.77999926</v>
      </c>
      <c r="U148" s="330" t="s">
        <v>228</v>
      </c>
      <c r="V148" s="329" t="s">
        <v>229</v>
      </c>
      <c r="W148" s="332">
        <v>2095723556.7799988</v>
      </c>
      <c r="X148" s="332">
        <v>0</v>
      </c>
      <c r="Y148" s="332">
        <v>34000000</v>
      </c>
      <c r="Z148" s="332">
        <v>0</v>
      </c>
      <c r="AA148" s="332">
        <v>0</v>
      </c>
      <c r="AB148" s="332">
        <v>10000000</v>
      </c>
      <c r="AC148" s="332">
        <v>2071723556.7799988</v>
      </c>
      <c r="AD148" s="332">
        <v>56566192</v>
      </c>
      <c r="AE148" s="332">
        <v>746867026.94999933</v>
      </c>
      <c r="AF148" s="332">
        <v>1324856529.8299994</v>
      </c>
      <c r="AG148" s="332">
        <v>68477539.370000005</v>
      </c>
      <c r="AH148" s="332">
        <v>517367123.77999926</v>
      </c>
      <c r="AI148" s="332">
        <v>229787057.17000008</v>
      </c>
      <c r="AJ148" s="332">
        <v>96421736</v>
      </c>
      <c r="AK148" s="332">
        <v>1371692772.9499993</v>
      </c>
      <c r="AL148" s="332">
        <v>624825746</v>
      </c>
      <c r="AM148" s="332">
        <v>700030783.82999945</v>
      </c>
      <c r="AN148" s="332">
        <v>0</v>
      </c>
    </row>
    <row r="149" spans="1:40" s="4" customFormat="1" x14ac:dyDescent="0.25">
      <c r="A149" s="14" t="s">
        <v>230</v>
      </c>
      <c r="B149" s="9" t="s">
        <v>231</v>
      </c>
      <c r="C149" s="10">
        <f>+C150+C155+C164</f>
        <v>47396594</v>
      </c>
      <c r="D149" s="10">
        <f>+D150+D155+D164</f>
        <v>141000000</v>
      </c>
      <c r="E149" s="10">
        <f t="shared" ref="E149:P149" si="76">+E150+E155+E164</f>
        <v>0</v>
      </c>
      <c r="F149" s="10">
        <f t="shared" si="76"/>
        <v>0</v>
      </c>
      <c r="G149" s="10">
        <f t="shared" si="76"/>
        <v>0</v>
      </c>
      <c r="H149" s="10">
        <f t="shared" si="71"/>
        <v>141000000</v>
      </c>
      <c r="I149" s="10">
        <f t="shared" si="76"/>
        <v>0</v>
      </c>
      <c r="J149" s="10">
        <f t="shared" si="76"/>
        <v>39493500</v>
      </c>
      <c r="K149" s="10">
        <f t="shared" si="72"/>
        <v>101506500</v>
      </c>
      <c r="L149" s="10">
        <f t="shared" si="76"/>
        <v>0</v>
      </c>
      <c r="M149" s="10">
        <f t="shared" si="76"/>
        <v>27493500</v>
      </c>
      <c r="N149" s="10">
        <f t="shared" si="66"/>
        <v>12000000</v>
      </c>
      <c r="O149" s="10">
        <f t="shared" si="76"/>
        <v>0</v>
      </c>
      <c r="P149" s="10">
        <f t="shared" si="76"/>
        <v>120000000</v>
      </c>
      <c r="Q149" s="10">
        <f t="shared" si="67"/>
        <v>80506500</v>
      </c>
      <c r="R149" s="10">
        <f t="shared" si="68"/>
        <v>21000000</v>
      </c>
      <c r="S149" s="10">
        <f t="shared" si="69"/>
        <v>27493500</v>
      </c>
      <c r="U149" s="330" t="s">
        <v>230</v>
      </c>
      <c r="V149" s="329" t="s">
        <v>231</v>
      </c>
      <c r="W149" s="332">
        <v>141000000</v>
      </c>
      <c r="X149" s="332">
        <v>0</v>
      </c>
      <c r="Y149" s="332">
        <v>0</v>
      </c>
      <c r="Z149" s="332">
        <v>0</v>
      </c>
      <c r="AA149" s="332">
        <v>0</v>
      </c>
      <c r="AB149" s="332">
        <v>0</v>
      </c>
      <c r="AC149" s="332">
        <v>141000000</v>
      </c>
      <c r="AD149" s="332">
        <v>0</v>
      </c>
      <c r="AE149" s="332">
        <v>39493500</v>
      </c>
      <c r="AF149" s="332">
        <v>101506500</v>
      </c>
      <c r="AG149" s="332">
        <v>0</v>
      </c>
      <c r="AH149" s="332">
        <v>27493500</v>
      </c>
      <c r="AI149" s="332">
        <v>12000000</v>
      </c>
      <c r="AJ149" s="332">
        <v>0</v>
      </c>
      <c r="AK149" s="332">
        <v>120000000</v>
      </c>
      <c r="AL149" s="332">
        <v>80506500</v>
      </c>
      <c r="AM149" s="332">
        <v>21000000</v>
      </c>
      <c r="AN149" s="332">
        <v>0</v>
      </c>
    </row>
    <row r="150" spans="1:40" x14ac:dyDescent="0.25">
      <c r="A150" s="14" t="s">
        <v>232</v>
      </c>
      <c r="B150" s="9" t="s">
        <v>233</v>
      </c>
      <c r="C150" s="10">
        <f>+C151+C152+C154+C153</f>
        <v>35000000</v>
      </c>
      <c r="D150" s="10">
        <f>+D151+D152+D154+D153</f>
        <v>60300000</v>
      </c>
      <c r="E150" s="10">
        <f t="shared" ref="E150:P150" si="77">+E151+E152+E154+E153</f>
        <v>0</v>
      </c>
      <c r="F150" s="10">
        <f t="shared" si="77"/>
        <v>0</v>
      </c>
      <c r="G150" s="10">
        <f t="shared" si="77"/>
        <v>0</v>
      </c>
      <c r="H150" s="10">
        <f t="shared" si="71"/>
        <v>60300000</v>
      </c>
      <c r="I150" s="10">
        <f t="shared" si="77"/>
        <v>0</v>
      </c>
      <c r="J150" s="10">
        <f t="shared" si="77"/>
        <v>20000000</v>
      </c>
      <c r="K150" s="10">
        <f t="shared" si="72"/>
        <v>40300000</v>
      </c>
      <c r="L150" s="10">
        <f t="shared" si="77"/>
        <v>0</v>
      </c>
      <c r="M150" s="10">
        <f t="shared" si="77"/>
        <v>20000000</v>
      </c>
      <c r="N150" s="10">
        <f t="shared" si="66"/>
        <v>0</v>
      </c>
      <c r="O150" s="10">
        <f t="shared" si="77"/>
        <v>0</v>
      </c>
      <c r="P150" s="10">
        <f t="shared" si="77"/>
        <v>40000000</v>
      </c>
      <c r="Q150" s="10">
        <f t="shared" si="67"/>
        <v>20000000</v>
      </c>
      <c r="R150" s="10">
        <f t="shared" si="68"/>
        <v>20300000</v>
      </c>
      <c r="S150" s="10">
        <f t="shared" si="69"/>
        <v>20000000</v>
      </c>
      <c r="U150" s="330" t="s">
        <v>232</v>
      </c>
      <c r="V150" s="329" t="s">
        <v>233</v>
      </c>
      <c r="W150" s="332">
        <v>60300000</v>
      </c>
      <c r="X150" s="332">
        <v>0</v>
      </c>
      <c r="Y150" s="332">
        <v>0</v>
      </c>
      <c r="Z150" s="332">
        <v>0</v>
      </c>
      <c r="AA150" s="332">
        <v>0</v>
      </c>
      <c r="AB150" s="332">
        <v>0</v>
      </c>
      <c r="AC150" s="332">
        <v>60300000</v>
      </c>
      <c r="AD150" s="332">
        <v>0</v>
      </c>
      <c r="AE150" s="332">
        <v>20000000</v>
      </c>
      <c r="AF150" s="332">
        <v>40300000</v>
      </c>
      <c r="AG150" s="332">
        <v>0</v>
      </c>
      <c r="AH150" s="332">
        <v>20000000</v>
      </c>
      <c r="AI150" s="332">
        <v>0</v>
      </c>
      <c r="AJ150" s="332">
        <v>0</v>
      </c>
      <c r="AK150" s="332">
        <v>40000000</v>
      </c>
      <c r="AL150" s="332">
        <v>20000000</v>
      </c>
      <c r="AM150" s="332">
        <v>20300000</v>
      </c>
      <c r="AN150" s="332">
        <v>0</v>
      </c>
    </row>
    <row r="151" spans="1:40" x14ac:dyDescent="0.25">
      <c r="A151" s="13" t="s">
        <v>234</v>
      </c>
      <c r="B151" s="1" t="s">
        <v>235</v>
      </c>
      <c r="C151" s="239">
        <v>0</v>
      </c>
      <c r="D151" s="176">
        <v>300000</v>
      </c>
      <c r="E151" s="176">
        <v>0</v>
      </c>
      <c r="F151" s="176">
        <v>0</v>
      </c>
      <c r="G151" s="176">
        <v>0</v>
      </c>
      <c r="H151" s="176">
        <f t="shared" si="71"/>
        <v>300000</v>
      </c>
      <c r="I151" s="176">
        <v>0</v>
      </c>
      <c r="J151" s="176">
        <v>0</v>
      </c>
      <c r="K151" s="176">
        <f t="shared" si="72"/>
        <v>300000</v>
      </c>
      <c r="L151" s="176">
        <v>0</v>
      </c>
      <c r="M151" s="176">
        <v>0</v>
      </c>
      <c r="N151" s="176">
        <f t="shared" si="66"/>
        <v>0</v>
      </c>
      <c r="O151" s="176">
        <v>0</v>
      </c>
      <c r="P151" s="176">
        <v>0</v>
      </c>
      <c r="Q151" s="176">
        <f t="shared" si="67"/>
        <v>0</v>
      </c>
      <c r="R151" s="176">
        <f t="shared" si="68"/>
        <v>300000</v>
      </c>
      <c r="S151" s="176">
        <f t="shared" si="69"/>
        <v>0</v>
      </c>
      <c r="U151" s="330" t="s">
        <v>234</v>
      </c>
      <c r="V151" s="329" t="s">
        <v>235</v>
      </c>
      <c r="W151" s="332">
        <v>300000</v>
      </c>
      <c r="X151" s="332">
        <v>0</v>
      </c>
      <c r="Y151" s="332">
        <v>0</v>
      </c>
      <c r="Z151" s="332">
        <v>0</v>
      </c>
      <c r="AA151" s="332">
        <v>0</v>
      </c>
      <c r="AB151" s="332">
        <v>0</v>
      </c>
      <c r="AC151" s="332">
        <v>300000</v>
      </c>
      <c r="AD151" s="332">
        <v>0</v>
      </c>
      <c r="AE151" s="332">
        <v>0</v>
      </c>
      <c r="AF151" s="332">
        <v>300000</v>
      </c>
      <c r="AG151" s="332">
        <v>0</v>
      </c>
      <c r="AH151" s="332">
        <v>0</v>
      </c>
      <c r="AI151" s="332">
        <v>0</v>
      </c>
      <c r="AJ151" s="332">
        <v>0</v>
      </c>
      <c r="AK151" s="332">
        <v>0</v>
      </c>
      <c r="AL151" s="332">
        <v>0</v>
      </c>
      <c r="AM151" s="332">
        <v>300000</v>
      </c>
      <c r="AN151" s="332">
        <v>0</v>
      </c>
    </row>
    <row r="152" spans="1:40" x14ac:dyDescent="0.25">
      <c r="A152" s="13" t="s">
        <v>236</v>
      </c>
      <c r="B152" s="1" t="s">
        <v>237</v>
      </c>
      <c r="C152" s="239">
        <v>35000000</v>
      </c>
      <c r="D152" s="176">
        <v>40000000</v>
      </c>
      <c r="E152" s="176">
        <v>0</v>
      </c>
      <c r="F152" s="176">
        <v>0</v>
      </c>
      <c r="G152" s="176">
        <v>0</v>
      </c>
      <c r="H152" s="176">
        <f t="shared" si="71"/>
        <v>40000000</v>
      </c>
      <c r="I152" s="176">
        <v>0</v>
      </c>
      <c r="J152" s="176">
        <v>20000000</v>
      </c>
      <c r="K152" s="176">
        <f t="shared" si="72"/>
        <v>20000000</v>
      </c>
      <c r="L152" s="176">
        <v>0</v>
      </c>
      <c r="M152" s="176">
        <v>20000000</v>
      </c>
      <c r="N152" s="176">
        <f t="shared" si="66"/>
        <v>0</v>
      </c>
      <c r="O152" s="176">
        <v>0</v>
      </c>
      <c r="P152" s="176">
        <v>40000000</v>
      </c>
      <c r="Q152" s="176">
        <f t="shared" si="67"/>
        <v>20000000</v>
      </c>
      <c r="R152" s="176">
        <f t="shared" si="68"/>
        <v>0</v>
      </c>
      <c r="S152" s="176">
        <f t="shared" si="69"/>
        <v>20000000</v>
      </c>
      <c r="U152" s="330" t="s">
        <v>236</v>
      </c>
      <c r="V152" s="329" t="s">
        <v>237</v>
      </c>
      <c r="W152" s="332">
        <v>40000000</v>
      </c>
      <c r="X152" s="332">
        <v>0</v>
      </c>
      <c r="Y152" s="332">
        <v>0</v>
      </c>
      <c r="Z152" s="332">
        <v>0</v>
      </c>
      <c r="AA152" s="332">
        <v>0</v>
      </c>
      <c r="AB152" s="332">
        <v>0</v>
      </c>
      <c r="AC152" s="332">
        <v>40000000</v>
      </c>
      <c r="AD152" s="332">
        <v>0</v>
      </c>
      <c r="AE152" s="332">
        <v>20000000</v>
      </c>
      <c r="AF152" s="332">
        <v>20000000</v>
      </c>
      <c r="AG152" s="332">
        <v>0</v>
      </c>
      <c r="AH152" s="332">
        <v>20000000</v>
      </c>
      <c r="AI152" s="332">
        <v>0</v>
      </c>
      <c r="AJ152" s="332">
        <v>0</v>
      </c>
      <c r="AK152" s="332">
        <v>40000000</v>
      </c>
      <c r="AL152" s="332">
        <v>20000000</v>
      </c>
      <c r="AM152" s="332">
        <v>0</v>
      </c>
      <c r="AN152" s="332">
        <v>0</v>
      </c>
    </row>
    <row r="153" spans="1:40" x14ac:dyDescent="0.25">
      <c r="A153" s="269" t="s">
        <v>1680</v>
      </c>
      <c r="B153" s="270" t="s">
        <v>1146</v>
      </c>
      <c r="C153" s="239">
        <v>0</v>
      </c>
      <c r="D153" s="239"/>
      <c r="E153" s="239"/>
      <c r="F153" s="239"/>
      <c r="G153" s="239"/>
      <c r="H153" s="239">
        <f t="shared" si="71"/>
        <v>0</v>
      </c>
      <c r="I153" s="239"/>
      <c r="J153" s="239"/>
      <c r="K153" s="239">
        <f t="shared" si="72"/>
        <v>0</v>
      </c>
      <c r="L153" s="239"/>
      <c r="M153" s="239"/>
      <c r="N153" s="239">
        <f t="shared" si="66"/>
        <v>0</v>
      </c>
      <c r="O153" s="239"/>
      <c r="P153" s="239"/>
      <c r="Q153" s="239">
        <f t="shared" si="67"/>
        <v>0</v>
      </c>
      <c r="R153" s="239">
        <f t="shared" si="68"/>
        <v>0</v>
      </c>
      <c r="S153" s="239">
        <f t="shared" si="69"/>
        <v>0</v>
      </c>
      <c r="U153" s="330"/>
      <c r="V153" s="329"/>
      <c r="W153" s="332"/>
      <c r="X153" s="332"/>
      <c r="Y153" s="332"/>
      <c r="Z153" s="332"/>
      <c r="AA153" s="332"/>
      <c r="AB153" s="332"/>
      <c r="AC153" s="332"/>
      <c r="AD153" s="332"/>
      <c r="AE153" s="332"/>
      <c r="AF153" s="332"/>
      <c r="AG153" s="332"/>
      <c r="AH153" s="332"/>
      <c r="AI153" s="332"/>
      <c r="AJ153" s="332"/>
      <c r="AK153" s="332"/>
      <c r="AL153" s="332"/>
      <c r="AM153" s="332"/>
      <c r="AN153" s="332"/>
    </row>
    <row r="154" spans="1:40" x14ac:dyDescent="0.25">
      <c r="A154" s="13" t="s">
        <v>238</v>
      </c>
      <c r="B154" s="1" t="s">
        <v>239</v>
      </c>
      <c r="C154" s="239"/>
      <c r="D154" s="176">
        <v>20000000</v>
      </c>
      <c r="E154" s="176">
        <v>0</v>
      </c>
      <c r="F154" s="176">
        <v>0</v>
      </c>
      <c r="G154" s="176">
        <v>0</v>
      </c>
      <c r="H154" s="176">
        <f t="shared" si="71"/>
        <v>20000000</v>
      </c>
      <c r="I154" s="176">
        <v>0</v>
      </c>
      <c r="J154" s="176">
        <v>0</v>
      </c>
      <c r="K154" s="176">
        <f t="shared" si="72"/>
        <v>20000000</v>
      </c>
      <c r="L154" s="176">
        <v>0</v>
      </c>
      <c r="M154" s="176">
        <v>0</v>
      </c>
      <c r="N154" s="176">
        <f t="shared" si="66"/>
        <v>0</v>
      </c>
      <c r="O154" s="176">
        <v>0</v>
      </c>
      <c r="P154" s="176">
        <v>0</v>
      </c>
      <c r="Q154" s="176">
        <f t="shared" si="67"/>
        <v>0</v>
      </c>
      <c r="R154" s="176">
        <f t="shared" si="68"/>
        <v>20000000</v>
      </c>
      <c r="S154" s="176">
        <f t="shared" si="69"/>
        <v>0</v>
      </c>
      <c r="U154" s="330" t="s">
        <v>238</v>
      </c>
      <c r="V154" s="329" t="s">
        <v>239</v>
      </c>
      <c r="W154" s="332">
        <v>20000000</v>
      </c>
      <c r="X154" s="332">
        <v>0</v>
      </c>
      <c r="Y154" s="332">
        <v>0</v>
      </c>
      <c r="Z154" s="332">
        <v>0</v>
      </c>
      <c r="AA154" s="332">
        <v>0</v>
      </c>
      <c r="AB154" s="332">
        <v>0</v>
      </c>
      <c r="AC154" s="332">
        <v>20000000</v>
      </c>
      <c r="AD154" s="332">
        <v>0</v>
      </c>
      <c r="AE154" s="332">
        <v>0</v>
      </c>
      <c r="AF154" s="332">
        <v>20000000</v>
      </c>
      <c r="AG154" s="332">
        <v>0</v>
      </c>
      <c r="AH154" s="332">
        <v>0</v>
      </c>
      <c r="AI154" s="332">
        <v>0</v>
      </c>
      <c r="AJ154" s="332">
        <v>0</v>
      </c>
      <c r="AK154" s="332">
        <v>0</v>
      </c>
      <c r="AL154" s="332">
        <v>0</v>
      </c>
      <c r="AM154" s="332">
        <v>20000000</v>
      </c>
      <c r="AN154" s="332">
        <v>0</v>
      </c>
    </row>
    <row r="155" spans="1:40" x14ac:dyDescent="0.25">
      <c r="A155" s="14" t="s">
        <v>240</v>
      </c>
      <c r="B155" s="9" t="s">
        <v>241</v>
      </c>
      <c r="C155" s="10">
        <f>+C156+C162+C163</f>
        <v>12396594</v>
      </c>
      <c r="D155" s="10">
        <f>+D156+D162+D163</f>
        <v>80700000</v>
      </c>
      <c r="E155" s="10">
        <f t="shared" ref="E155:P155" si="78">+E156+E162+E163</f>
        <v>0</v>
      </c>
      <c r="F155" s="10">
        <f t="shared" si="78"/>
        <v>0</v>
      </c>
      <c r="G155" s="10">
        <f t="shared" si="78"/>
        <v>0</v>
      </c>
      <c r="H155" s="10">
        <f t="shared" si="71"/>
        <v>80700000</v>
      </c>
      <c r="I155" s="10">
        <f t="shared" si="78"/>
        <v>0</v>
      </c>
      <c r="J155" s="10">
        <f t="shared" si="78"/>
        <v>19493500</v>
      </c>
      <c r="K155" s="10">
        <f t="shared" si="72"/>
        <v>61206500</v>
      </c>
      <c r="L155" s="10">
        <f t="shared" si="78"/>
        <v>0</v>
      </c>
      <c r="M155" s="10">
        <f t="shared" si="78"/>
        <v>7493500</v>
      </c>
      <c r="N155" s="10">
        <f t="shared" si="66"/>
        <v>12000000</v>
      </c>
      <c r="O155" s="10">
        <f t="shared" si="78"/>
        <v>0</v>
      </c>
      <c r="P155" s="10">
        <f t="shared" si="78"/>
        <v>80000000</v>
      </c>
      <c r="Q155" s="10">
        <f t="shared" si="67"/>
        <v>60506500</v>
      </c>
      <c r="R155" s="10">
        <f t="shared" si="68"/>
        <v>700000</v>
      </c>
      <c r="S155" s="10">
        <f t="shared" si="69"/>
        <v>7493500</v>
      </c>
      <c r="U155" s="330" t="s">
        <v>240</v>
      </c>
      <c r="V155" s="329" t="s">
        <v>241</v>
      </c>
      <c r="W155" s="332">
        <v>80700000</v>
      </c>
      <c r="X155" s="332">
        <v>0</v>
      </c>
      <c r="Y155" s="332">
        <v>0</v>
      </c>
      <c r="Z155" s="332">
        <v>0</v>
      </c>
      <c r="AA155" s="332">
        <v>0</v>
      </c>
      <c r="AB155" s="332">
        <v>0</v>
      </c>
      <c r="AC155" s="332">
        <v>80700000</v>
      </c>
      <c r="AD155" s="332">
        <v>0</v>
      </c>
      <c r="AE155" s="332">
        <v>19493500</v>
      </c>
      <c r="AF155" s="332">
        <v>61206500</v>
      </c>
      <c r="AG155" s="332">
        <v>0</v>
      </c>
      <c r="AH155" s="332">
        <v>7493500</v>
      </c>
      <c r="AI155" s="332">
        <v>12000000</v>
      </c>
      <c r="AJ155" s="332">
        <v>0</v>
      </c>
      <c r="AK155" s="332">
        <v>80000000</v>
      </c>
      <c r="AL155" s="332">
        <v>60506500</v>
      </c>
      <c r="AM155" s="332">
        <v>700000</v>
      </c>
      <c r="AN155" s="332">
        <v>0</v>
      </c>
    </row>
    <row r="156" spans="1:40" x14ac:dyDescent="0.25">
      <c r="A156" s="14" t="s">
        <v>242</v>
      </c>
      <c r="B156" s="9" t="s">
        <v>243</v>
      </c>
      <c r="C156" s="10">
        <f>+C157+C158+C159+C160+C161</f>
        <v>12396594</v>
      </c>
      <c r="D156" s="10">
        <f>+D157+D158+D159+D160+D161</f>
        <v>80000000</v>
      </c>
      <c r="E156" s="10">
        <f t="shared" ref="E156:P156" si="79">+E157+E158+E159+E160+E161</f>
        <v>0</v>
      </c>
      <c r="F156" s="10">
        <f t="shared" si="79"/>
        <v>0</v>
      </c>
      <c r="G156" s="10">
        <f t="shared" si="79"/>
        <v>0</v>
      </c>
      <c r="H156" s="10">
        <f t="shared" si="71"/>
        <v>80000000</v>
      </c>
      <c r="I156" s="10">
        <f t="shared" si="79"/>
        <v>0</v>
      </c>
      <c r="J156" s="10">
        <f t="shared" si="79"/>
        <v>19493500</v>
      </c>
      <c r="K156" s="10">
        <f t="shared" si="72"/>
        <v>60506500</v>
      </c>
      <c r="L156" s="10">
        <f t="shared" si="79"/>
        <v>0</v>
      </c>
      <c r="M156" s="10">
        <f t="shared" si="79"/>
        <v>7493500</v>
      </c>
      <c r="N156" s="10">
        <f t="shared" si="66"/>
        <v>12000000</v>
      </c>
      <c r="O156" s="10">
        <f t="shared" si="79"/>
        <v>0</v>
      </c>
      <c r="P156" s="10">
        <f t="shared" si="79"/>
        <v>80000000</v>
      </c>
      <c r="Q156" s="10">
        <f t="shared" si="67"/>
        <v>60506500</v>
      </c>
      <c r="R156" s="10">
        <f t="shared" si="68"/>
        <v>0</v>
      </c>
      <c r="S156" s="10">
        <f t="shared" si="69"/>
        <v>7493500</v>
      </c>
      <c r="U156" s="330" t="s">
        <v>242</v>
      </c>
      <c r="V156" s="329" t="s">
        <v>243</v>
      </c>
      <c r="W156" s="332">
        <v>80000000</v>
      </c>
      <c r="X156" s="332">
        <v>0</v>
      </c>
      <c r="Y156" s="332">
        <v>0</v>
      </c>
      <c r="Z156" s="332">
        <v>0</v>
      </c>
      <c r="AA156" s="332">
        <v>0</v>
      </c>
      <c r="AB156" s="332">
        <v>0</v>
      </c>
      <c r="AC156" s="332">
        <v>80000000</v>
      </c>
      <c r="AD156" s="332">
        <v>0</v>
      </c>
      <c r="AE156" s="332">
        <v>19493500</v>
      </c>
      <c r="AF156" s="332">
        <v>60506500</v>
      </c>
      <c r="AG156" s="332">
        <v>0</v>
      </c>
      <c r="AH156" s="332">
        <v>7493500</v>
      </c>
      <c r="AI156" s="332">
        <v>12000000</v>
      </c>
      <c r="AJ156" s="332">
        <v>0</v>
      </c>
      <c r="AK156" s="332">
        <v>80000000</v>
      </c>
      <c r="AL156" s="332">
        <v>60506500</v>
      </c>
      <c r="AM156" s="332">
        <v>0</v>
      </c>
      <c r="AN156" s="332">
        <v>0</v>
      </c>
    </row>
    <row r="157" spans="1:40" s="4" customFormat="1" x14ac:dyDescent="0.25">
      <c r="A157" s="13" t="s">
        <v>244</v>
      </c>
      <c r="B157" s="1" t="s">
        <v>245</v>
      </c>
      <c r="C157" s="239">
        <v>2748482</v>
      </c>
      <c r="D157" s="176">
        <v>20000000</v>
      </c>
      <c r="E157" s="176">
        <v>0</v>
      </c>
      <c r="F157" s="176">
        <v>0</v>
      </c>
      <c r="G157" s="176">
        <v>0</v>
      </c>
      <c r="H157" s="176">
        <f t="shared" si="71"/>
        <v>20000000</v>
      </c>
      <c r="I157" s="176">
        <v>0</v>
      </c>
      <c r="J157" s="176">
        <v>1056000</v>
      </c>
      <c r="K157" s="176">
        <f t="shared" si="72"/>
        <v>18944000</v>
      </c>
      <c r="L157" s="176">
        <v>0</v>
      </c>
      <c r="M157" s="176">
        <v>1056000</v>
      </c>
      <c r="N157" s="176">
        <f t="shared" si="66"/>
        <v>0</v>
      </c>
      <c r="O157" s="176">
        <v>0</v>
      </c>
      <c r="P157" s="176">
        <v>20000000</v>
      </c>
      <c r="Q157" s="176">
        <f t="shared" si="67"/>
        <v>18944000</v>
      </c>
      <c r="R157" s="176">
        <f t="shared" si="68"/>
        <v>0</v>
      </c>
      <c r="S157" s="176">
        <f t="shared" si="69"/>
        <v>1056000</v>
      </c>
      <c r="U157" s="330" t="s">
        <v>244</v>
      </c>
      <c r="V157" s="329" t="s">
        <v>245</v>
      </c>
      <c r="W157" s="332">
        <v>20000000</v>
      </c>
      <c r="X157" s="332">
        <v>0</v>
      </c>
      <c r="Y157" s="332">
        <v>0</v>
      </c>
      <c r="Z157" s="332">
        <v>0</v>
      </c>
      <c r="AA157" s="332">
        <v>0</v>
      </c>
      <c r="AB157" s="332">
        <v>0</v>
      </c>
      <c r="AC157" s="332">
        <v>20000000</v>
      </c>
      <c r="AD157" s="332">
        <v>0</v>
      </c>
      <c r="AE157" s="332">
        <v>1056000</v>
      </c>
      <c r="AF157" s="332">
        <v>18944000</v>
      </c>
      <c r="AG157" s="332">
        <v>0</v>
      </c>
      <c r="AH157" s="332">
        <v>1056000</v>
      </c>
      <c r="AI157" s="332">
        <v>0</v>
      </c>
      <c r="AJ157" s="332">
        <v>0</v>
      </c>
      <c r="AK157" s="332">
        <v>20000000</v>
      </c>
      <c r="AL157" s="332">
        <v>18944000</v>
      </c>
      <c r="AM157" s="332">
        <v>0</v>
      </c>
      <c r="AN157" s="332">
        <v>0</v>
      </c>
    </row>
    <row r="158" spans="1:40" x14ac:dyDescent="0.25">
      <c r="A158" s="13" t="s">
        <v>246</v>
      </c>
      <c r="B158" s="1" t="s">
        <v>247</v>
      </c>
      <c r="C158" s="239">
        <v>0</v>
      </c>
      <c r="D158" s="176">
        <v>4000000</v>
      </c>
      <c r="E158" s="176">
        <v>0</v>
      </c>
      <c r="F158" s="176">
        <v>0</v>
      </c>
      <c r="G158" s="176">
        <v>0</v>
      </c>
      <c r="H158" s="176">
        <f t="shared" si="71"/>
        <v>4000000</v>
      </c>
      <c r="I158" s="176">
        <v>0</v>
      </c>
      <c r="J158" s="176">
        <v>0</v>
      </c>
      <c r="K158" s="176">
        <f t="shared" si="72"/>
        <v>4000000</v>
      </c>
      <c r="L158" s="176">
        <v>0</v>
      </c>
      <c r="M158" s="176">
        <v>0</v>
      </c>
      <c r="N158" s="176">
        <f t="shared" si="66"/>
        <v>0</v>
      </c>
      <c r="O158" s="176">
        <v>0</v>
      </c>
      <c r="P158" s="176">
        <v>4000000</v>
      </c>
      <c r="Q158" s="176">
        <f t="shared" si="67"/>
        <v>4000000</v>
      </c>
      <c r="R158" s="176">
        <f t="shared" si="68"/>
        <v>0</v>
      </c>
      <c r="S158" s="176">
        <f t="shared" si="69"/>
        <v>0</v>
      </c>
      <c r="U158" s="330" t="s">
        <v>246</v>
      </c>
      <c r="V158" s="329" t="s">
        <v>247</v>
      </c>
      <c r="W158" s="332">
        <v>4000000</v>
      </c>
      <c r="X158" s="332">
        <v>0</v>
      </c>
      <c r="Y158" s="332">
        <v>0</v>
      </c>
      <c r="Z158" s="332">
        <v>0</v>
      </c>
      <c r="AA158" s="332">
        <v>0</v>
      </c>
      <c r="AB158" s="332">
        <v>0</v>
      </c>
      <c r="AC158" s="332">
        <v>4000000</v>
      </c>
      <c r="AD158" s="332">
        <v>0</v>
      </c>
      <c r="AE158" s="332">
        <v>0</v>
      </c>
      <c r="AF158" s="332">
        <v>4000000</v>
      </c>
      <c r="AG158" s="332">
        <v>0</v>
      </c>
      <c r="AH158" s="332">
        <v>0</v>
      </c>
      <c r="AI158" s="332">
        <v>0</v>
      </c>
      <c r="AJ158" s="332">
        <v>0</v>
      </c>
      <c r="AK158" s="332">
        <v>4000000</v>
      </c>
      <c r="AL158" s="332">
        <v>4000000</v>
      </c>
      <c r="AM158" s="332">
        <v>0</v>
      </c>
      <c r="AN158" s="332">
        <v>0</v>
      </c>
    </row>
    <row r="159" spans="1:40" x14ac:dyDescent="0.25">
      <c r="A159" s="13" t="s">
        <v>248</v>
      </c>
      <c r="B159" s="1" t="s">
        <v>249</v>
      </c>
      <c r="C159" s="239">
        <v>0</v>
      </c>
      <c r="D159" s="176">
        <v>6000000</v>
      </c>
      <c r="E159" s="176">
        <v>0</v>
      </c>
      <c r="F159" s="176">
        <v>0</v>
      </c>
      <c r="G159" s="176">
        <v>0</v>
      </c>
      <c r="H159" s="176">
        <f t="shared" si="71"/>
        <v>6000000</v>
      </c>
      <c r="I159" s="176">
        <v>0</v>
      </c>
      <c r="J159" s="176">
        <v>0</v>
      </c>
      <c r="K159" s="176">
        <f t="shared" si="72"/>
        <v>6000000</v>
      </c>
      <c r="L159" s="176">
        <v>0</v>
      </c>
      <c r="M159" s="176">
        <v>0</v>
      </c>
      <c r="N159" s="176">
        <f t="shared" si="66"/>
        <v>0</v>
      </c>
      <c r="O159" s="176">
        <v>0</v>
      </c>
      <c r="P159" s="176">
        <v>6000000</v>
      </c>
      <c r="Q159" s="176">
        <f t="shared" si="67"/>
        <v>6000000</v>
      </c>
      <c r="R159" s="176">
        <f t="shared" si="68"/>
        <v>0</v>
      </c>
      <c r="S159" s="176">
        <f t="shared" si="69"/>
        <v>0</v>
      </c>
      <c r="U159" s="330" t="s">
        <v>248</v>
      </c>
      <c r="V159" s="329" t="s">
        <v>249</v>
      </c>
      <c r="W159" s="332">
        <v>6000000</v>
      </c>
      <c r="X159" s="332">
        <v>0</v>
      </c>
      <c r="Y159" s="332">
        <v>0</v>
      </c>
      <c r="Z159" s="332">
        <v>0</v>
      </c>
      <c r="AA159" s="332">
        <v>0</v>
      </c>
      <c r="AB159" s="332">
        <v>0</v>
      </c>
      <c r="AC159" s="332">
        <v>6000000</v>
      </c>
      <c r="AD159" s="332">
        <v>0</v>
      </c>
      <c r="AE159" s="332">
        <v>0</v>
      </c>
      <c r="AF159" s="332">
        <v>6000000</v>
      </c>
      <c r="AG159" s="332">
        <v>0</v>
      </c>
      <c r="AH159" s="332">
        <v>0</v>
      </c>
      <c r="AI159" s="332">
        <v>0</v>
      </c>
      <c r="AJ159" s="332">
        <v>0</v>
      </c>
      <c r="AK159" s="332">
        <v>6000000</v>
      </c>
      <c r="AL159" s="332">
        <v>6000000</v>
      </c>
      <c r="AM159" s="332">
        <v>0</v>
      </c>
      <c r="AN159" s="332">
        <v>0</v>
      </c>
    </row>
    <row r="160" spans="1:40" s="4" customFormat="1" x14ac:dyDescent="0.25">
      <c r="A160" s="13" t="s">
        <v>250</v>
      </c>
      <c r="B160" s="1" t="s">
        <v>251</v>
      </c>
      <c r="C160" s="239">
        <v>0</v>
      </c>
      <c r="D160" s="176">
        <v>10000000</v>
      </c>
      <c r="E160" s="176">
        <v>0</v>
      </c>
      <c r="F160" s="176">
        <v>0</v>
      </c>
      <c r="G160" s="176">
        <v>0</v>
      </c>
      <c r="H160" s="176">
        <f t="shared" si="71"/>
        <v>10000000</v>
      </c>
      <c r="I160" s="176">
        <v>0</v>
      </c>
      <c r="J160" s="176">
        <v>6437500</v>
      </c>
      <c r="K160" s="176">
        <f t="shared" si="72"/>
        <v>3562500</v>
      </c>
      <c r="L160" s="176">
        <v>0</v>
      </c>
      <c r="M160" s="176">
        <v>6437500</v>
      </c>
      <c r="N160" s="176">
        <f t="shared" si="66"/>
        <v>0</v>
      </c>
      <c r="O160" s="176">
        <v>0</v>
      </c>
      <c r="P160" s="176">
        <v>10000000</v>
      </c>
      <c r="Q160" s="176">
        <f t="shared" si="67"/>
        <v>3562500</v>
      </c>
      <c r="R160" s="176">
        <f t="shared" si="68"/>
        <v>0</v>
      </c>
      <c r="S160" s="176">
        <f t="shared" si="69"/>
        <v>6437500</v>
      </c>
      <c r="U160" s="330" t="s">
        <v>250</v>
      </c>
      <c r="V160" s="329" t="s">
        <v>251</v>
      </c>
      <c r="W160" s="332">
        <v>10000000</v>
      </c>
      <c r="X160" s="332">
        <v>0</v>
      </c>
      <c r="Y160" s="332">
        <v>0</v>
      </c>
      <c r="Z160" s="332">
        <v>0</v>
      </c>
      <c r="AA160" s="332">
        <v>0</v>
      </c>
      <c r="AB160" s="332">
        <v>0</v>
      </c>
      <c r="AC160" s="332">
        <v>10000000</v>
      </c>
      <c r="AD160" s="332">
        <v>0</v>
      </c>
      <c r="AE160" s="332">
        <v>6437500</v>
      </c>
      <c r="AF160" s="332">
        <v>3562500</v>
      </c>
      <c r="AG160" s="332">
        <v>0</v>
      </c>
      <c r="AH160" s="332">
        <v>6437500</v>
      </c>
      <c r="AI160" s="332">
        <v>0</v>
      </c>
      <c r="AJ160" s="332">
        <v>0</v>
      </c>
      <c r="AK160" s="332">
        <v>10000000</v>
      </c>
      <c r="AL160" s="332">
        <v>3562500</v>
      </c>
      <c r="AM160" s="332">
        <v>0</v>
      </c>
      <c r="AN160" s="332">
        <v>0</v>
      </c>
    </row>
    <row r="161" spans="1:40" s="4" customFormat="1" x14ac:dyDescent="0.25">
      <c r="A161" s="13" t="s">
        <v>252</v>
      </c>
      <c r="B161" s="1" t="s">
        <v>253</v>
      </c>
      <c r="C161" s="239">
        <v>9648112</v>
      </c>
      <c r="D161" s="176">
        <v>40000000</v>
      </c>
      <c r="E161" s="176">
        <v>0</v>
      </c>
      <c r="F161" s="176">
        <v>0</v>
      </c>
      <c r="G161" s="176">
        <v>0</v>
      </c>
      <c r="H161" s="176">
        <f t="shared" si="71"/>
        <v>40000000</v>
      </c>
      <c r="I161" s="176">
        <v>0</v>
      </c>
      <c r="J161" s="176">
        <v>12000000</v>
      </c>
      <c r="K161" s="176">
        <f t="shared" si="72"/>
        <v>28000000</v>
      </c>
      <c r="L161" s="176">
        <v>0</v>
      </c>
      <c r="M161" s="176">
        <v>0</v>
      </c>
      <c r="N161" s="176">
        <f t="shared" si="66"/>
        <v>12000000</v>
      </c>
      <c r="O161" s="176">
        <v>0</v>
      </c>
      <c r="P161" s="176">
        <v>40000000</v>
      </c>
      <c r="Q161" s="176">
        <f t="shared" si="67"/>
        <v>28000000</v>
      </c>
      <c r="R161" s="176">
        <f t="shared" si="68"/>
        <v>0</v>
      </c>
      <c r="S161" s="176">
        <f t="shared" si="69"/>
        <v>0</v>
      </c>
      <c r="U161" s="330" t="s">
        <v>252</v>
      </c>
      <c r="V161" s="329" t="s">
        <v>253</v>
      </c>
      <c r="W161" s="332">
        <v>40000000</v>
      </c>
      <c r="X161" s="332">
        <v>0</v>
      </c>
      <c r="Y161" s="332">
        <v>0</v>
      </c>
      <c r="Z161" s="332">
        <v>0</v>
      </c>
      <c r="AA161" s="332">
        <v>0</v>
      </c>
      <c r="AB161" s="332">
        <v>0</v>
      </c>
      <c r="AC161" s="332">
        <v>40000000</v>
      </c>
      <c r="AD161" s="332">
        <v>0</v>
      </c>
      <c r="AE161" s="332">
        <v>12000000</v>
      </c>
      <c r="AF161" s="332">
        <v>28000000</v>
      </c>
      <c r="AG161" s="332">
        <v>0</v>
      </c>
      <c r="AH161" s="332">
        <v>0</v>
      </c>
      <c r="AI161" s="332">
        <v>12000000</v>
      </c>
      <c r="AJ161" s="332">
        <v>0</v>
      </c>
      <c r="AK161" s="332">
        <v>40000000</v>
      </c>
      <c r="AL161" s="332">
        <v>28000000</v>
      </c>
      <c r="AM161" s="332">
        <v>0</v>
      </c>
      <c r="AN161" s="332">
        <v>0</v>
      </c>
    </row>
    <row r="162" spans="1:40" x14ac:dyDescent="0.25">
      <c r="A162" s="13" t="s">
        <v>254</v>
      </c>
      <c r="B162" s="1" t="s">
        <v>255</v>
      </c>
      <c r="C162" s="239">
        <v>0</v>
      </c>
      <c r="D162" s="176">
        <v>200000</v>
      </c>
      <c r="E162" s="176">
        <v>0</v>
      </c>
      <c r="F162" s="176">
        <v>0</v>
      </c>
      <c r="G162" s="176">
        <v>0</v>
      </c>
      <c r="H162" s="176">
        <f t="shared" si="71"/>
        <v>200000</v>
      </c>
      <c r="I162" s="176">
        <v>0</v>
      </c>
      <c r="J162" s="176">
        <v>0</v>
      </c>
      <c r="K162" s="176">
        <f t="shared" si="72"/>
        <v>200000</v>
      </c>
      <c r="L162" s="176">
        <v>0</v>
      </c>
      <c r="M162" s="176">
        <v>0</v>
      </c>
      <c r="N162" s="176">
        <f t="shared" si="66"/>
        <v>0</v>
      </c>
      <c r="O162" s="176">
        <v>0</v>
      </c>
      <c r="P162" s="176">
        <v>0</v>
      </c>
      <c r="Q162" s="176">
        <f t="shared" si="67"/>
        <v>0</v>
      </c>
      <c r="R162" s="176">
        <f t="shared" si="68"/>
        <v>200000</v>
      </c>
      <c r="S162" s="176">
        <f t="shared" si="69"/>
        <v>0</v>
      </c>
      <c r="U162" s="330" t="s">
        <v>254</v>
      </c>
      <c r="V162" s="329" t="s">
        <v>255</v>
      </c>
      <c r="W162" s="332">
        <v>200000</v>
      </c>
      <c r="X162" s="332">
        <v>0</v>
      </c>
      <c r="Y162" s="332">
        <v>0</v>
      </c>
      <c r="Z162" s="332">
        <v>0</v>
      </c>
      <c r="AA162" s="332">
        <v>0</v>
      </c>
      <c r="AB162" s="332">
        <v>0</v>
      </c>
      <c r="AC162" s="332">
        <v>200000</v>
      </c>
      <c r="AD162" s="332">
        <v>0</v>
      </c>
      <c r="AE162" s="332">
        <v>0</v>
      </c>
      <c r="AF162" s="332">
        <v>200000</v>
      </c>
      <c r="AG162" s="332">
        <v>0</v>
      </c>
      <c r="AH162" s="332">
        <v>0</v>
      </c>
      <c r="AI162" s="332">
        <v>0</v>
      </c>
      <c r="AJ162" s="332">
        <v>0</v>
      </c>
      <c r="AK162" s="332">
        <v>0</v>
      </c>
      <c r="AL162" s="332">
        <v>0</v>
      </c>
      <c r="AM162" s="332">
        <v>200000</v>
      </c>
      <c r="AN162" s="332">
        <v>0</v>
      </c>
    </row>
    <row r="163" spans="1:40" x14ac:dyDescent="0.25">
      <c r="A163" s="13" t="s">
        <v>256</v>
      </c>
      <c r="B163" s="1" t="s">
        <v>257</v>
      </c>
      <c r="C163" s="239"/>
      <c r="D163" s="176">
        <v>500000</v>
      </c>
      <c r="E163" s="176">
        <v>0</v>
      </c>
      <c r="F163" s="176">
        <v>0</v>
      </c>
      <c r="G163" s="176">
        <v>0</v>
      </c>
      <c r="H163" s="176">
        <f t="shared" si="71"/>
        <v>500000</v>
      </c>
      <c r="I163" s="176">
        <v>0</v>
      </c>
      <c r="J163" s="176">
        <v>0</v>
      </c>
      <c r="K163" s="176">
        <f t="shared" si="72"/>
        <v>500000</v>
      </c>
      <c r="L163" s="176">
        <v>0</v>
      </c>
      <c r="M163" s="176">
        <v>0</v>
      </c>
      <c r="N163" s="176">
        <f t="shared" si="66"/>
        <v>0</v>
      </c>
      <c r="O163" s="176">
        <v>0</v>
      </c>
      <c r="P163" s="176">
        <v>0</v>
      </c>
      <c r="Q163" s="176">
        <f t="shared" si="67"/>
        <v>0</v>
      </c>
      <c r="R163" s="176">
        <f t="shared" si="68"/>
        <v>500000</v>
      </c>
      <c r="S163" s="176">
        <f t="shared" si="69"/>
        <v>0</v>
      </c>
      <c r="U163" s="330" t="s">
        <v>256</v>
      </c>
      <c r="V163" s="329" t="s">
        <v>257</v>
      </c>
      <c r="W163" s="332">
        <v>500000</v>
      </c>
      <c r="X163" s="332">
        <v>0</v>
      </c>
      <c r="Y163" s="332">
        <v>0</v>
      </c>
      <c r="Z163" s="332">
        <v>0</v>
      </c>
      <c r="AA163" s="332">
        <v>0</v>
      </c>
      <c r="AB163" s="332">
        <v>0</v>
      </c>
      <c r="AC163" s="332">
        <v>500000</v>
      </c>
      <c r="AD163" s="332">
        <v>0</v>
      </c>
      <c r="AE163" s="332">
        <v>0</v>
      </c>
      <c r="AF163" s="332">
        <v>500000</v>
      </c>
      <c r="AG163" s="332">
        <v>0</v>
      </c>
      <c r="AH163" s="332">
        <v>0</v>
      </c>
      <c r="AI163" s="332">
        <v>0</v>
      </c>
      <c r="AJ163" s="332">
        <v>0</v>
      </c>
      <c r="AK163" s="332">
        <v>0</v>
      </c>
      <c r="AL163" s="332">
        <v>0</v>
      </c>
      <c r="AM163" s="332">
        <v>500000</v>
      </c>
      <c r="AN163" s="332">
        <v>0</v>
      </c>
    </row>
    <row r="164" spans="1:40" x14ac:dyDescent="0.25">
      <c r="A164" s="14" t="s">
        <v>1681</v>
      </c>
      <c r="B164" s="9" t="s">
        <v>1152</v>
      </c>
      <c r="C164" s="274">
        <v>0</v>
      </c>
      <c r="D164" s="10">
        <f>+D165</f>
        <v>0</v>
      </c>
      <c r="E164" s="10">
        <f t="shared" ref="E164:P164" si="80">+E165</f>
        <v>0</v>
      </c>
      <c r="F164" s="10">
        <f t="shared" si="80"/>
        <v>0</v>
      </c>
      <c r="G164" s="10">
        <f t="shared" si="80"/>
        <v>0</v>
      </c>
      <c r="H164" s="10">
        <f t="shared" si="71"/>
        <v>0</v>
      </c>
      <c r="I164" s="10">
        <f t="shared" si="80"/>
        <v>0</v>
      </c>
      <c r="J164" s="10">
        <f t="shared" si="80"/>
        <v>0</v>
      </c>
      <c r="K164" s="10">
        <f t="shared" si="72"/>
        <v>0</v>
      </c>
      <c r="L164" s="10">
        <f t="shared" si="80"/>
        <v>0</v>
      </c>
      <c r="M164" s="10">
        <f t="shared" si="80"/>
        <v>0</v>
      </c>
      <c r="N164" s="10">
        <f t="shared" si="66"/>
        <v>0</v>
      </c>
      <c r="O164" s="10">
        <f t="shared" si="80"/>
        <v>0</v>
      </c>
      <c r="P164" s="10">
        <f t="shared" si="80"/>
        <v>0</v>
      </c>
      <c r="Q164" s="10">
        <f t="shared" si="67"/>
        <v>0</v>
      </c>
      <c r="R164" s="10">
        <f t="shared" si="68"/>
        <v>0</v>
      </c>
      <c r="S164" s="10">
        <f t="shared" si="69"/>
        <v>0</v>
      </c>
      <c r="U164" s="330"/>
      <c r="V164" s="329"/>
      <c r="W164" s="332"/>
      <c r="X164" s="332"/>
      <c r="Y164" s="332"/>
      <c r="Z164" s="332"/>
      <c r="AA164" s="332"/>
      <c r="AB164" s="332"/>
      <c r="AC164" s="332"/>
      <c r="AD164" s="332"/>
      <c r="AE164" s="332"/>
      <c r="AF164" s="332"/>
      <c r="AG164" s="332"/>
      <c r="AH164" s="332"/>
      <c r="AI164" s="332"/>
      <c r="AJ164" s="332"/>
      <c r="AK164" s="332"/>
      <c r="AL164" s="332"/>
      <c r="AM164" s="332"/>
      <c r="AN164" s="332"/>
    </row>
    <row r="165" spans="1:40" s="4" customFormat="1" x14ac:dyDescent="0.25">
      <c r="A165" s="272" t="s">
        <v>1682</v>
      </c>
      <c r="B165" s="265" t="s">
        <v>1153</v>
      </c>
      <c r="C165" s="239">
        <v>0</v>
      </c>
      <c r="D165" s="239"/>
      <c r="E165" s="239"/>
      <c r="F165" s="239"/>
      <c r="G165" s="239"/>
      <c r="H165" s="239">
        <f t="shared" si="71"/>
        <v>0</v>
      </c>
      <c r="I165" s="239"/>
      <c r="J165" s="239"/>
      <c r="K165" s="239">
        <f t="shared" si="72"/>
        <v>0</v>
      </c>
      <c r="L165" s="239"/>
      <c r="M165" s="239"/>
      <c r="N165" s="239">
        <f t="shared" si="66"/>
        <v>0</v>
      </c>
      <c r="O165" s="239"/>
      <c r="P165" s="239"/>
      <c r="Q165" s="239">
        <f t="shared" si="67"/>
        <v>0</v>
      </c>
      <c r="R165" s="239">
        <f t="shared" si="68"/>
        <v>0</v>
      </c>
      <c r="S165" s="239">
        <f t="shared" si="69"/>
        <v>0</v>
      </c>
      <c r="U165" s="330"/>
      <c r="V165" s="329"/>
      <c r="W165" s="332"/>
      <c r="X165" s="332"/>
      <c r="Y165" s="332"/>
      <c r="Z165" s="332"/>
      <c r="AA165" s="332"/>
      <c r="AB165" s="332"/>
      <c r="AC165" s="332"/>
      <c r="AD165" s="332"/>
      <c r="AE165" s="332"/>
      <c r="AF165" s="332"/>
      <c r="AG165" s="332"/>
      <c r="AH165" s="332"/>
      <c r="AI165" s="332"/>
      <c r="AJ165" s="332"/>
      <c r="AK165" s="332"/>
      <c r="AL165" s="332"/>
      <c r="AM165" s="332"/>
      <c r="AN165" s="332"/>
    </row>
    <row r="166" spans="1:40" x14ac:dyDescent="0.25">
      <c r="A166" s="14" t="s">
        <v>258</v>
      </c>
      <c r="B166" s="9" t="s">
        <v>259</v>
      </c>
      <c r="C166" s="10">
        <f>+C168+C171+C167+C169</f>
        <v>24940272</v>
      </c>
      <c r="D166" s="10">
        <f>+D168+D171+D167+D169</f>
        <v>28600000</v>
      </c>
      <c r="E166" s="10">
        <f t="shared" ref="E166:P166" si="81">+E168+E171+E167+E169</f>
        <v>0</v>
      </c>
      <c r="F166" s="10">
        <f t="shared" si="81"/>
        <v>0</v>
      </c>
      <c r="G166" s="10">
        <f t="shared" si="81"/>
        <v>0</v>
      </c>
      <c r="H166" s="10">
        <f t="shared" si="71"/>
        <v>28600000</v>
      </c>
      <c r="I166" s="10">
        <f t="shared" si="81"/>
        <v>2073506</v>
      </c>
      <c r="J166" s="10">
        <f t="shared" si="81"/>
        <v>9843669</v>
      </c>
      <c r="K166" s="10">
        <f t="shared" si="72"/>
        <v>18756331</v>
      </c>
      <c r="L166" s="10">
        <f t="shared" si="81"/>
        <v>2073506</v>
      </c>
      <c r="M166" s="10">
        <f t="shared" si="81"/>
        <v>9843669</v>
      </c>
      <c r="N166" s="10">
        <f t="shared" si="66"/>
        <v>0</v>
      </c>
      <c r="O166" s="10">
        <f t="shared" si="81"/>
        <v>0</v>
      </c>
      <c r="P166" s="10">
        <f t="shared" si="81"/>
        <v>24890000</v>
      </c>
      <c r="Q166" s="10">
        <f t="shared" si="67"/>
        <v>15046331</v>
      </c>
      <c r="R166" s="10">
        <f t="shared" si="68"/>
        <v>3710000</v>
      </c>
      <c r="S166" s="10">
        <f t="shared" si="69"/>
        <v>9843669</v>
      </c>
      <c r="U166" s="330" t="s">
        <v>258</v>
      </c>
      <c r="V166" s="329" t="s">
        <v>259</v>
      </c>
      <c r="W166" s="332">
        <v>28600000</v>
      </c>
      <c r="X166" s="332">
        <v>0</v>
      </c>
      <c r="Y166" s="332">
        <v>0</v>
      </c>
      <c r="Z166" s="332">
        <v>0</v>
      </c>
      <c r="AA166" s="332">
        <v>0</v>
      </c>
      <c r="AB166" s="332">
        <v>0</v>
      </c>
      <c r="AC166" s="332">
        <v>28600000</v>
      </c>
      <c r="AD166" s="332">
        <v>2073506</v>
      </c>
      <c r="AE166" s="332">
        <v>9843669</v>
      </c>
      <c r="AF166" s="332">
        <v>18756331</v>
      </c>
      <c r="AG166" s="332">
        <v>2073506</v>
      </c>
      <c r="AH166" s="332">
        <v>10033369</v>
      </c>
      <c r="AI166" s="332">
        <v>0</v>
      </c>
      <c r="AJ166" s="332">
        <v>0</v>
      </c>
      <c r="AK166" s="332">
        <v>24890000</v>
      </c>
      <c r="AL166" s="332">
        <v>15046331</v>
      </c>
      <c r="AM166" s="332">
        <v>3710000</v>
      </c>
      <c r="AN166" s="332">
        <v>0</v>
      </c>
    </row>
    <row r="167" spans="1:40" x14ac:dyDescent="0.25">
      <c r="A167" s="275" t="s">
        <v>1683</v>
      </c>
      <c r="B167" s="276" t="s">
        <v>1684</v>
      </c>
      <c r="C167" s="277">
        <v>0</v>
      </c>
      <c r="D167" s="277"/>
      <c r="E167" s="277"/>
      <c r="F167" s="277"/>
      <c r="G167" s="277"/>
      <c r="H167" s="277">
        <f t="shared" si="71"/>
        <v>0</v>
      </c>
      <c r="I167" s="277"/>
      <c r="J167" s="277"/>
      <c r="K167" s="277">
        <f t="shared" si="72"/>
        <v>0</v>
      </c>
      <c r="L167" s="277"/>
      <c r="M167" s="277"/>
      <c r="N167" s="277">
        <f t="shared" si="66"/>
        <v>0</v>
      </c>
      <c r="O167" s="277"/>
      <c r="P167" s="277"/>
      <c r="Q167" s="277">
        <f t="shared" si="67"/>
        <v>0</v>
      </c>
      <c r="R167" s="277">
        <f t="shared" si="68"/>
        <v>0</v>
      </c>
      <c r="S167" s="277">
        <f t="shared" si="69"/>
        <v>0</v>
      </c>
      <c r="U167" s="330"/>
      <c r="V167" s="329"/>
      <c r="W167" s="332"/>
      <c r="X167" s="332"/>
      <c r="Y167" s="332"/>
      <c r="Z167" s="332"/>
      <c r="AA167" s="332"/>
      <c r="AB167" s="332"/>
      <c r="AC167" s="332"/>
      <c r="AD167" s="332"/>
      <c r="AE167" s="332"/>
      <c r="AF167" s="332"/>
      <c r="AG167" s="332"/>
      <c r="AH167" s="332"/>
      <c r="AI167" s="332"/>
      <c r="AJ167" s="332"/>
      <c r="AK167" s="332"/>
      <c r="AL167" s="332"/>
      <c r="AM167" s="332"/>
      <c r="AN167" s="332"/>
    </row>
    <row r="168" spans="1:40" x14ac:dyDescent="0.25">
      <c r="A168" s="13" t="s">
        <v>260</v>
      </c>
      <c r="B168" s="1" t="s">
        <v>261</v>
      </c>
      <c r="C168" s="239">
        <v>0</v>
      </c>
      <c r="D168" s="176">
        <v>5000000</v>
      </c>
      <c r="E168" s="176">
        <v>0</v>
      </c>
      <c r="F168" s="176">
        <v>0</v>
      </c>
      <c r="G168" s="176">
        <v>0</v>
      </c>
      <c r="H168" s="176">
        <f t="shared" si="71"/>
        <v>5000000</v>
      </c>
      <c r="I168" s="176">
        <v>0</v>
      </c>
      <c r="J168" s="176">
        <v>0</v>
      </c>
      <c r="K168" s="176">
        <f t="shared" si="72"/>
        <v>5000000</v>
      </c>
      <c r="L168" s="176">
        <v>0</v>
      </c>
      <c r="M168" s="176">
        <v>0</v>
      </c>
      <c r="N168" s="176">
        <f t="shared" si="66"/>
        <v>0</v>
      </c>
      <c r="O168" s="176">
        <v>0</v>
      </c>
      <c r="P168" s="176">
        <v>1290000</v>
      </c>
      <c r="Q168" s="176">
        <f t="shared" si="67"/>
        <v>1290000</v>
      </c>
      <c r="R168" s="176">
        <f t="shared" si="68"/>
        <v>3710000</v>
      </c>
      <c r="S168" s="176">
        <f t="shared" si="69"/>
        <v>0</v>
      </c>
      <c r="U168" s="330" t="s">
        <v>260</v>
      </c>
      <c r="V168" s="329" t="s">
        <v>261</v>
      </c>
      <c r="W168" s="332">
        <v>5000000</v>
      </c>
      <c r="X168" s="332">
        <v>0</v>
      </c>
      <c r="Y168" s="332">
        <v>0</v>
      </c>
      <c r="Z168" s="332">
        <v>0</v>
      </c>
      <c r="AA168" s="332">
        <v>0</v>
      </c>
      <c r="AB168" s="332">
        <v>0</v>
      </c>
      <c r="AC168" s="332">
        <v>5000000</v>
      </c>
      <c r="AD168" s="332">
        <v>0</v>
      </c>
      <c r="AE168" s="332">
        <v>0</v>
      </c>
      <c r="AF168" s="332">
        <v>5000000</v>
      </c>
      <c r="AG168" s="332">
        <v>0</v>
      </c>
      <c r="AH168" s="332">
        <v>0</v>
      </c>
      <c r="AI168" s="332">
        <v>0</v>
      </c>
      <c r="AJ168" s="332">
        <v>0</v>
      </c>
      <c r="AK168" s="332">
        <v>1290000</v>
      </c>
      <c r="AL168" s="332">
        <v>1290000</v>
      </c>
      <c r="AM168" s="332">
        <v>3710000</v>
      </c>
      <c r="AN168" s="332">
        <v>0</v>
      </c>
    </row>
    <row r="169" spans="1:40" x14ac:dyDescent="0.25">
      <c r="A169" s="14" t="s">
        <v>1685</v>
      </c>
      <c r="B169" s="9" t="s">
        <v>1686</v>
      </c>
      <c r="C169" s="10">
        <v>6884214</v>
      </c>
      <c r="D169" s="10">
        <f>+D170</f>
        <v>0</v>
      </c>
      <c r="E169" s="10">
        <f t="shared" ref="E169:P169" si="82">+E170</f>
        <v>0</v>
      </c>
      <c r="F169" s="10">
        <f t="shared" si="82"/>
        <v>0</v>
      </c>
      <c r="G169" s="10">
        <f t="shared" si="82"/>
        <v>0</v>
      </c>
      <c r="H169" s="10">
        <f t="shared" si="71"/>
        <v>0</v>
      </c>
      <c r="I169" s="10">
        <f t="shared" si="82"/>
        <v>0</v>
      </c>
      <c r="J169" s="10">
        <f t="shared" si="82"/>
        <v>0</v>
      </c>
      <c r="K169" s="10">
        <f t="shared" si="72"/>
        <v>0</v>
      </c>
      <c r="L169" s="10">
        <f t="shared" si="82"/>
        <v>0</v>
      </c>
      <c r="M169" s="10">
        <f t="shared" si="82"/>
        <v>0</v>
      </c>
      <c r="N169" s="10">
        <f t="shared" si="66"/>
        <v>0</v>
      </c>
      <c r="O169" s="10">
        <f t="shared" si="82"/>
        <v>0</v>
      </c>
      <c r="P169" s="10">
        <f t="shared" si="82"/>
        <v>0</v>
      </c>
      <c r="Q169" s="10">
        <f t="shared" si="67"/>
        <v>0</v>
      </c>
      <c r="R169" s="10">
        <f t="shared" si="68"/>
        <v>0</v>
      </c>
      <c r="S169" s="10">
        <f t="shared" si="69"/>
        <v>0</v>
      </c>
      <c r="U169" s="330"/>
      <c r="V169" s="329"/>
      <c r="W169" s="332"/>
      <c r="X169" s="332"/>
      <c r="Y169" s="332"/>
      <c r="Z169" s="332"/>
      <c r="AA169" s="332"/>
      <c r="AB169" s="332"/>
      <c r="AC169" s="332"/>
      <c r="AD169" s="332"/>
      <c r="AE169" s="332"/>
      <c r="AF169" s="332"/>
      <c r="AG169" s="332"/>
      <c r="AH169" s="332"/>
      <c r="AI169" s="332"/>
      <c r="AJ169" s="332"/>
      <c r="AK169" s="332"/>
      <c r="AL169" s="332"/>
      <c r="AM169" s="332"/>
      <c r="AN169" s="332"/>
    </row>
    <row r="170" spans="1:40" s="264" customFormat="1" x14ac:dyDescent="0.25">
      <c r="A170" s="272" t="s">
        <v>1687</v>
      </c>
      <c r="B170" s="265" t="s">
        <v>1688</v>
      </c>
      <c r="C170" s="239">
        <v>6884214</v>
      </c>
      <c r="D170" s="239"/>
      <c r="E170" s="239"/>
      <c r="F170" s="239"/>
      <c r="G170" s="239"/>
      <c r="H170" s="239">
        <f t="shared" si="71"/>
        <v>0</v>
      </c>
      <c r="I170" s="239"/>
      <c r="J170" s="239"/>
      <c r="K170" s="239">
        <f t="shared" si="72"/>
        <v>0</v>
      </c>
      <c r="L170" s="239"/>
      <c r="M170" s="239"/>
      <c r="N170" s="239">
        <f t="shared" si="66"/>
        <v>0</v>
      </c>
      <c r="O170" s="239"/>
      <c r="P170" s="239"/>
      <c r="Q170" s="239">
        <f t="shared" si="67"/>
        <v>0</v>
      </c>
      <c r="R170" s="239">
        <f t="shared" si="68"/>
        <v>0</v>
      </c>
      <c r="S170" s="239">
        <f t="shared" si="69"/>
        <v>0</v>
      </c>
      <c r="T170" s="307"/>
      <c r="U170" s="330"/>
      <c r="V170" s="329"/>
      <c r="W170" s="332"/>
      <c r="X170" s="332"/>
      <c r="Y170" s="332"/>
      <c r="Z170" s="332"/>
      <c r="AA170" s="332"/>
      <c r="AB170" s="332"/>
      <c r="AC170" s="332"/>
      <c r="AD170" s="332"/>
      <c r="AE170" s="332"/>
      <c r="AF170" s="332"/>
      <c r="AG170" s="332"/>
      <c r="AH170" s="332"/>
      <c r="AI170" s="332"/>
      <c r="AJ170" s="332"/>
      <c r="AK170" s="332"/>
      <c r="AL170" s="332"/>
      <c r="AM170" s="332"/>
      <c r="AN170" s="332"/>
    </row>
    <row r="171" spans="1:40" s="4" customFormat="1" x14ac:dyDescent="0.25">
      <c r="A171" s="13" t="s">
        <v>262</v>
      </c>
      <c r="B171" s="1" t="s">
        <v>263</v>
      </c>
      <c r="C171" s="239">
        <v>18056058</v>
      </c>
      <c r="D171" s="176">
        <v>23600000</v>
      </c>
      <c r="E171" s="176">
        <v>0</v>
      </c>
      <c r="F171" s="176">
        <v>0</v>
      </c>
      <c r="G171" s="176">
        <v>0</v>
      </c>
      <c r="H171" s="176">
        <f t="shared" si="71"/>
        <v>23600000</v>
      </c>
      <c r="I171" s="176">
        <v>2073506</v>
      </c>
      <c r="J171" s="176">
        <v>9843669</v>
      </c>
      <c r="K171" s="176">
        <f t="shared" si="72"/>
        <v>13756331</v>
      </c>
      <c r="L171" s="176">
        <v>2073506</v>
      </c>
      <c r="M171" s="176">
        <f>+J171</f>
        <v>9843669</v>
      </c>
      <c r="N171" s="176">
        <f t="shared" si="66"/>
        <v>0</v>
      </c>
      <c r="O171" s="176">
        <v>0</v>
      </c>
      <c r="P171" s="176">
        <v>23600000</v>
      </c>
      <c r="Q171" s="176">
        <f t="shared" si="67"/>
        <v>13756331</v>
      </c>
      <c r="R171" s="176">
        <f t="shared" si="68"/>
        <v>0</v>
      </c>
      <c r="S171" s="176">
        <f t="shared" si="69"/>
        <v>9843669</v>
      </c>
      <c r="U171" s="330" t="s">
        <v>262</v>
      </c>
      <c r="V171" s="329" t="s">
        <v>263</v>
      </c>
      <c r="W171" s="332">
        <v>23600000</v>
      </c>
      <c r="X171" s="332">
        <v>0</v>
      </c>
      <c r="Y171" s="332">
        <v>0</v>
      </c>
      <c r="Z171" s="332">
        <v>0</v>
      </c>
      <c r="AA171" s="332">
        <v>0</v>
      </c>
      <c r="AB171" s="332">
        <v>0</v>
      </c>
      <c r="AC171" s="332">
        <v>23600000</v>
      </c>
      <c r="AD171" s="332">
        <v>2073506</v>
      </c>
      <c r="AE171" s="332">
        <v>9843669</v>
      </c>
      <c r="AF171" s="332">
        <v>13756331</v>
      </c>
      <c r="AG171" s="332">
        <v>2073506</v>
      </c>
      <c r="AH171" s="332">
        <v>10033369</v>
      </c>
      <c r="AI171" s="332">
        <v>0</v>
      </c>
      <c r="AJ171" s="332">
        <v>0</v>
      </c>
      <c r="AK171" s="332">
        <v>23600000</v>
      </c>
      <c r="AL171" s="332">
        <v>13756331</v>
      </c>
      <c r="AM171" s="332">
        <v>0</v>
      </c>
      <c r="AN171" s="332">
        <v>0</v>
      </c>
    </row>
    <row r="172" spans="1:40" x14ac:dyDescent="0.25">
      <c r="A172" s="14" t="s">
        <v>264</v>
      </c>
      <c r="B172" s="9" t="s">
        <v>265</v>
      </c>
      <c r="C172" s="10">
        <f>+C173+C176+C177+C187+C182</f>
        <v>531423549.42000002</v>
      </c>
      <c r="D172" s="10">
        <f>+D173+D176+D177+D187+D182</f>
        <v>541600413</v>
      </c>
      <c r="E172" s="10">
        <f t="shared" ref="E172:P172" si="83">+E173+E176+E177+E187+E182</f>
        <v>0</v>
      </c>
      <c r="F172" s="10">
        <f t="shared" si="83"/>
        <v>0</v>
      </c>
      <c r="G172" s="10">
        <f t="shared" si="83"/>
        <v>0</v>
      </c>
      <c r="H172" s="10">
        <f t="shared" si="71"/>
        <v>541600413</v>
      </c>
      <c r="I172" s="10">
        <f t="shared" si="83"/>
        <v>0</v>
      </c>
      <c r="J172" s="10">
        <f t="shared" si="83"/>
        <v>152415086</v>
      </c>
      <c r="K172" s="10">
        <f t="shared" si="72"/>
        <v>389185327</v>
      </c>
      <c r="L172" s="10">
        <f t="shared" si="83"/>
        <v>3174302.2</v>
      </c>
      <c r="M172" s="10">
        <f t="shared" si="83"/>
        <v>139483764.15000001</v>
      </c>
      <c r="N172" s="10">
        <f t="shared" si="66"/>
        <v>12931321.849999994</v>
      </c>
      <c r="O172" s="10">
        <f t="shared" si="83"/>
        <v>0</v>
      </c>
      <c r="P172" s="10">
        <f t="shared" si="83"/>
        <v>511955086</v>
      </c>
      <c r="Q172" s="10">
        <f t="shared" si="67"/>
        <v>359540000</v>
      </c>
      <c r="R172" s="10">
        <f t="shared" si="68"/>
        <v>29645327</v>
      </c>
      <c r="S172" s="10">
        <f t="shared" si="69"/>
        <v>139483764.15000001</v>
      </c>
      <c r="U172" s="330" t="s">
        <v>264</v>
      </c>
      <c r="V172" s="329" t="s">
        <v>265</v>
      </c>
      <c r="W172" s="332">
        <v>541600413</v>
      </c>
      <c r="X172" s="332">
        <v>0</v>
      </c>
      <c r="Y172" s="332">
        <v>0</v>
      </c>
      <c r="Z172" s="332">
        <v>0</v>
      </c>
      <c r="AA172" s="332">
        <v>0</v>
      </c>
      <c r="AB172" s="332">
        <v>0</v>
      </c>
      <c r="AC172" s="332">
        <v>541600413</v>
      </c>
      <c r="AD172" s="332">
        <v>0</v>
      </c>
      <c r="AE172" s="332">
        <v>152415086</v>
      </c>
      <c r="AF172" s="332">
        <v>389185327</v>
      </c>
      <c r="AG172" s="332">
        <v>3174302.2</v>
      </c>
      <c r="AH172" s="332">
        <v>139483764.15000001</v>
      </c>
      <c r="AI172" s="332">
        <v>13028775.849999994</v>
      </c>
      <c r="AJ172" s="332">
        <v>0</v>
      </c>
      <c r="AK172" s="332">
        <v>511955086</v>
      </c>
      <c r="AL172" s="332">
        <v>359540000</v>
      </c>
      <c r="AM172" s="332">
        <v>29645327</v>
      </c>
      <c r="AN172" s="332">
        <v>0</v>
      </c>
    </row>
    <row r="173" spans="1:40" x14ac:dyDescent="0.25">
      <c r="A173" s="14" t="s">
        <v>266</v>
      </c>
      <c r="B173" s="9" t="s">
        <v>267</v>
      </c>
      <c r="C173" s="10">
        <f>+C174+C175</f>
        <v>0</v>
      </c>
      <c r="D173" s="10">
        <f>+D174+D175</f>
        <v>800000</v>
      </c>
      <c r="E173" s="10">
        <f t="shared" ref="E173:P173" si="84">+E174+E175</f>
        <v>0</v>
      </c>
      <c r="F173" s="10">
        <f t="shared" si="84"/>
        <v>0</v>
      </c>
      <c r="G173" s="10">
        <f t="shared" si="84"/>
        <v>0</v>
      </c>
      <c r="H173" s="10">
        <f t="shared" si="71"/>
        <v>800000</v>
      </c>
      <c r="I173" s="10">
        <f t="shared" si="84"/>
        <v>0</v>
      </c>
      <c r="J173" s="10">
        <f t="shared" si="84"/>
        <v>800000</v>
      </c>
      <c r="K173" s="10">
        <f t="shared" si="72"/>
        <v>0</v>
      </c>
      <c r="L173" s="10">
        <f t="shared" si="84"/>
        <v>0</v>
      </c>
      <c r="M173" s="10">
        <f t="shared" si="84"/>
        <v>800000</v>
      </c>
      <c r="N173" s="10">
        <f t="shared" si="66"/>
        <v>0</v>
      </c>
      <c r="O173" s="10">
        <f t="shared" si="84"/>
        <v>0</v>
      </c>
      <c r="P173" s="10">
        <f t="shared" si="84"/>
        <v>800000</v>
      </c>
      <c r="Q173" s="10">
        <f t="shared" si="67"/>
        <v>0</v>
      </c>
      <c r="R173" s="10">
        <f t="shared" si="68"/>
        <v>0</v>
      </c>
      <c r="S173" s="10">
        <f t="shared" si="69"/>
        <v>800000</v>
      </c>
      <c r="U173" s="330" t="s">
        <v>266</v>
      </c>
      <c r="V173" s="329" t="s">
        <v>267</v>
      </c>
      <c r="W173" s="332">
        <v>800000</v>
      </c>
      <c r="X173" s="332">
        <v>0</v>
      </c>
      <c r="Y173" s="332">
        <v>0</v>
      </c>
      <c r="Z173" s="332">
        <v>0</v>
      </c>
      <c r="AA173" s="332">
        <v>0</v>
      </c>
      <c r="AB173" s="332">
        <v>0</v>
      </c>
      <c r="AC173" s="332">
        <v>800000</v>
      </c>
      <c r="AD173" s="332">
        <v>0</v>
      </c>
      <c r="AE173" s="332">
        <v>800000</v>
      </c>
      <c r="AF173" s="332">
        <v>0</v>
      </c>
      <c r="AG173" s="332">
        <v>0</v>
      </c>
      <c r="AH173" s="332">
        <v>800000</v>
      </c>
      <c r="AI173" s="332">
        <v>0</v>
      </c>
      <c r="AJ173" s="332">
        <v>0</v>
      </c>
      <c r="AK173" s="332">
        <v>800000</v>
      </c>
      <c r="AL173" s="332">
        <v>0</v>
      </c>
      <c r="AM173" s="332">
        <v>0</v>
      </c>
      <c r="AN173" s="332">
        <v>0</v>
      </c>
    </row>
    <row r="174" spans="1:40" x14ac:dyDescent="0.25">
      <c r="A174" s="13" t="s">
        <v>268</v>
      </c>
      <c r="B174" s="1" t="s">
        <v>269</v>
      </c>
      <c r="C174" s="239">
        <v>0</v>
      </c>
      <c r="D174" s="176">
        <v>600000</v>
      </c>
      <c r="E174" s="176">
        <v>0</v>
      </c>
      <c r="F174" s="176">
        <v>0</v>
      </c>
      <c r="G174" s="176">
        <v>0</v>
      </c>
      <c r="H174" s="176">
        <f t="shared" si="71"/>
        <v>600000</v>
      </c>
      <c r="I174" s="176">
        <v>0</v>
      </c>
      <c r="J174" s="176">
        <v>600000</v>
      </c>
      <c r="K174" s="176">
        <f t="shared" si="72"/>
        <v>0</v>
      </c>
      <c r="L174" s="176">
        <v>0</v>
      </c>
      <c r="M174" s="176">
        <v>600000</v>
      </c>
      <c r="N174" s="176">
        <f t="shared" si="66"/>
        <v>0</v>
      </c>
      <c r="O174" s="176">
        <v>0</v>
      </c>
      <c r="P174" s="176">
        <v>600000</v>
      </c>
      <c r="Q174" s="176">
        <f t="shared" si="67"/>
        <v>0</v>
      </c>
      <c r="R174" s="176">
        <f t="shared" si="68"/>
        <v>0</v>
      </c>
      <c r="S174" s="176">
        <f t="shared" si="69"/>
        <v>600000</v>
      </c>
      <c r="U174" s="330" t="s">
        <v>268</v>
      </c>
      <c r="V174" s="329" t="s">
        <v>269</v>
      </c>
      <c r="W174" s="332">
        <v>600000</v>
      </c>
      <c r="X174" s="332">
        <v>0</v>
      </c>
      <c r="Y174" s="332">
        <v>0</v>
      </c>
      <c r="Z174" s="332">
        <v>0</v>
      </c>
      <c r="AA174" s="332">
        <v>0</v>
      </c>
      <c r="AB174" s="332">
        <v>0</v>
      </c>
      <c r="AC174" s="332">
        <v>600000</v>
      </c>
      <c r="AD174" s="332">
        <v>0</v>
      </c>
      <c r="AE174" s="332">
        <v>600000</v>
      </c>
      <c r="AF174" s="332">
        <v>0</v>
      </c>
      <c r="AG174" s="332">
        <v>0</v>
      </c>
      <c r="AH174" s="332">
        <v>600000</v>
      </c>
      <c r="AI174" s="332">
        <v>0</v>
      </c>
      <c r="AJ174" s="332">
        <v>0</v>
      </c>
      <c r="AK174" s="332">
        <v>600000</v>
      </c>
      <c r="AL174" s="332">
        <v>0</v>
      </c>
      <c r="AM174" s="332">
        <v>0</v>
      </c>
      <c r="AN174" s="332">
        <v>0</v>
      </c>
    </row>
    <row r="175" spans="1:40" x14ac:dyDescent="0.25">
      <c r="A175" s="13" t="s">
        <v>270</v>
      </c>
      <c r="B175" s="1" t="s">
        <v>271</v>
      </c>
      <c r="C175" s="239"/>
      <c r="D175" s="176">
        <v>200000</v>
      </c>
      <c r="E175" s="176">
        <v>0</v>
      </c>
      <c r="F175" s="176">
        <v>0</v>
      </c>
      <c r="G175" s="176">
        <v>0</v>
      </c>
      <c r="H175" s="176">
        <f t="shared" si="71"/>
        <v>200000</v>
      </c>
      <c r="I175" s="176">
        <v>0</v>
      </c>
      <c r="J175" s="176">
        <v>200000</v>
      </c>
      <c r="K175" s="176">
        <f t="shared" si="72"/>
        <v>0</v>
      </c>
      <c r="L175" s="176">
        <v>0</v>
      </c>
      <c r="M175" s="176">
        <v>200000</v>
      </c>
      <c r="N175" s="176">
        <f t="shared" si="66"/>
        <v>0</v>
      </c>
      <c r="O175" s="176">
        <v>0</v>
      </c>
      <c r="P175" s="176">
        <v>200000</v>
      </c>
      <c r="Q175" s="176">
        <f t="shared" si="67"/>
        <v>0</v>
      </c>
      <c r="R175" s="176">
        <f t="shared" si="68"/>
        <v>0</v>
      </c>
      <c r="S175" s="176">
        <f t="shared" si="69"/>
        <v>200000</v>
      </c>
      <c r="U175" s="330" t="s">
        <v>270</v>
      </c>
      <c r="V175" s="329" t="s">
        <v>271</v>
      </c>
      <c r="W175" s="332">
        <v>200000</v>
      </c>
      <c r="X175" s="332">
        <v>0</v>
      </c>
      <c r="Y175" s="332">
        <v>0</v>
      </c>
      <c r="Z175" s="332">
        <v>0</v>
      </c>
      <c r="AA175" s="332">
        <v>0</v>
      </c>
      <c r="AB175" s="332">
        <v>0</v>
      </c>
      <c r="AC175" s="332">
        <v>200000</v>
      </c>
      <c r="AD175" s="332">
        <v>0</v>
      </c>
      <c r="AE175" s="332">
        <v>200000</v>
      </c>
      <c r="AF175" s="332">
        <v>0</v>
      </c>
      <c r="AG175" s="332">
        <v>0</v>
      </c>
      <c r="AH175" s="332">
        <v>200000</v>
      </c>
      <c r="AI175" s="332">
        <v>0</v>
      </c>
      <c r="AJ175" s="332">
        <v>0</v>
      </c>
      <c r="AK175" s="332">
        <v>200000</v>
      </c>
      <c r="AL175" s="332">
        <v>0</v>
      </c>
      <c r="AM175" s="332">
        <v>0</v>
      </c>
      <c r="AN175" s="332">
        <v>0</v>
      </c>
    </row>
    <row r="176" spans="1:40" x14ac:dyDescent="0.25">
      <c r="A176" s="13" t="s">
        <v>272</v>
      </c>
      <c r="B176" s="1" t="s">
        <v>273</v>
      </c>
      <c r="C176" s="239"/>
      <c r="D176" s="176">
        <v>200000</v>
      </c>
      <c r="E176" s="176">
        <v>0</v>
      </c>
      <c r="F176" s="176">
        <v>0</v>
      </c>
      <c r="G176" s="176">
        <v>0</v>
      </c>
      <c r="H176" s="176">
        <f t="shared" si="71"/>
        <v>200000</v>
      </c>
      <c r="I176" s="176">
        <v>0</v>
      </c>
      <c r="J176" s="176">
        <v>200000</v>
      </c>
      <c r="K176" s="176">
        <f t="shared" si="72"/>
        <v>0</v>
      </c>
      <c r="L176" s="176">
        <v>0</v>
      </c>
      <c r="M176" s="176">
        <v>200000</v>
      </c>
      <c r="N176" s="176">
        <f t="shared" si="66"/>
        <v>0</v>
      </c>
      <c r="O176" s="176">
        <v>0</v>
      </c>
      <c r="P176" s="176">
        <v>200000</v>
      </c>
      <c r="Q176" s="176">
        <f t="shared" si="67"/>
        <v>0</v>
      </c>
      <c r="R176" s="176">
        <f t="shared" si="68"/>
        <v>0</v>
      </c>
      <c r="S176" s="176">
        <f t="shared" si="69"/>
        <v>200000</v>
      </c>
      <c r="U176" s="330" t="s">
        <v>272</v>
      </c>
      <c r="V176" s="329" t="s">
        <v>273</v>
      </c>
      <c r="W176" s="332">
        <v>200000</v>
      </c>
      <c r="X176" s="332">
        <v>0</v>
      </c>
      <c r="Y176" s="332">
        <v>0</v>
      </c>
      <c r="Z176" s="332">
        <v>0</v>
      </c>
      <c r="AA176" s="332">
        <v>0</v>
      </c>
      <c r="AB176" s="332">
        <v>0</v>
      </c>
      <c r="AC176" s="332">
        <v>200000</v>
      </c>
      <c r="AD176" s="332">
        <v>0</v>
      </c>
      <c r="AE176" s="332">
        <v>200000</v>
      </c>
      <c r="AF176" s="332">
        <v>0</v>
      </c>
      <c r="AG176" s="332">
        <v>0</v>
      </c>
      <c r="AH176" s="332">
        <v>200000</v>
      </c>
      <c r="AI176" s="332">
        <v>0</v>
      </c>
      <c r="AJ176" s="332">
        <v>0</v>
      </c>
      <c r="AK176" s="332">
        <v>200000</v>
      </c>
      <c r="AL176" s="332">
        <v>0</v>
      </c>
      <c r="AM176" s="332">
        <v>0</v>
      </c>
      <c r="AN176" s="332">
        <v>0</v>
      </c>
    </row>
    <row r="177" spans="1:40" x14ac:dyDescent="0.25">
      <c r="A177" s="14" t="s">
        <v>274</v>
      </c>
      <c r="B177" s="9" t="s">
        <v>275</v>
      </c>
      <c r="C177" s="10">
        <f>+C178+C179+C180+C181</f>
        <v>188154149.42000002</v>
      </c>
      <c r="D177" s="10">
        <f>+D178+D179+D180+D181</f>
        <v>180505000</v>
      </c>
      <c r="E177" s="10">
        <f t="shared" ref="E177:P177" si="85">+E178+E179+E180+E181</f>
        <v>0</v>
      </c>
      <c r="F177" s="10">
        <f t="shared" si="85"/>
        <v>0</v>
      </c>
      <c r="G177" s="10">
        <f t="shared" si="85"/>
        <v>0</v>
      </c>
      <c r="H177" s="10">
        <f t="shared" si="71"/>
        <v>180505000</v>
      </c>
      <c r="I177" s="10">
        <f t="shared" si="85"/>
        <v>0</v>
      </c>
      <c r="J177" s="10">
        <f t="shared" si="85"/>
        <v>150955086</v>
      </c>
      <c r="K177" s="10">
        <f t="shared" si="72"/>
        <v>29549914</v>
      </c>
      <c r="L177" s="10">
        <f t="shared" si="85"/>
        <v>3174302.2</v>
      </c>
      <c r="M177" s="10">
        <f t="shared" si="85"/>
        <v>138083764.15000001</v>
      </c>
      <c r="N177" s="10">
        <f t="shared" si="66"/>
        <v>12871321.849999994</v>
      </c>
      <c r="O177" s="10">
        <f t="shared" si="85"/>
        <v>0</v>
      </c>
      <c r="P177" s="10">
        <f t="shared" si="85"/>
        <v>150955086</v>
      </c>
      <c r="Q177" s="10">
        <f t="shared" si="67"/>
        <v>0</v>
      </c>
      <c r="R177" s="10">
        <f t="shared" si="68"/>
        <v>29549914</v>
      </c>
      <c r="S177" s="10">
        <f t="shared" si="69"/>
        <v>138083764.15000001</v>
      </c>
      <c r="U177" s="330" t="s">
        <v>274</v>
      </c>
      <c r="V177" s="329" t="s">
        <v>275</v>
      </c>
      <c r="W177" s="332">
        <v>180505000</v>
      </c>
      <c r="X177" s="332">
        <v>0</v>
      </c>
      <c r="Y177" s="332">
        <v>0</v>
      </c>
      <c r="Z177" s="332">
        <v>0</v>
      </c>
      <c r="AA177" s="332">
        <v>0</v>
      </c>
      <c r="AB177" s="332">
        <v>0</v>
      </c>
      <c r="AC177" s="332">
        <v>180505000</v>
      </c>
      <c r="AD177" s="332">
        <v>0</v>
      </c>
      <c r="AE177" s="332">
        <v>150955086</v>
      </c>
      <c r="AF177" s="332">
        <v>29549914</v>
      </c>
      <c r="AG177" s="332">
        <v>3174302.2</v>
      </c>
      <c r="AH177" s="332">
        <v>138083764.15000001</v>
      </c>
      <c r="AI177" s="332">
        <v>12968775.849999994</v>
      </c>
      <c r="AJ177" s="332">
        <v>0</v>
      </c>
      <c r="AK177" s="332">
        <v>150955086</v>
      </c>
      <c r="AL177" s="332">
        <v>0</v>
      </c>
      <c r="AM177" s="332">
        <v>29549914</v>
      </c>
      <c r="AN177" s="332">
        <v>0</v>
      </c>
    </row>
    <row r="178" spans="1:40" x14ac:dyDescent="0.25">
      <c r="A178" s="13" t="s">
        <v>276</v>
      </c>
      <c r="B178" s="1" t="s">
        <v>277</v>
      </c>
      <c r="C178" s="239">
        <v>109296828.7</v>
      </c>
      <c r="D178" s="176">
        <v>132000000</v>
      </c>
      <c r="E178" s="176">
        <v>0</v>
      </c>
      <c r="F178" s="176">
        <v>0</v>
      </c>
      <c r="G178" s="176">
        <v>0</v>
      </c>
      <c r="H178" s="176">
        <f t="shared" si="71"/>
        <v>132000000</v>
      </c>
      <c r="I178" s="176">
        <v>0</v>
      </c>
      <c r="J178" s="176">
        <v>132000000</v>
      </c>
      <c r="K178" s="176">
        <f t="shared" si="72"/>
        <v>0</v>
      </c>
      <c r="L178" s="176">
        <v>2770096.2</v>
      </c>
      <c r="M178" s="176">
        <v>131988324.15000001</v>
      </c>
      <c r="N178" s="176">
        <f t="shared" si="66"/>
        <v>11675.84999999404</v>
      </c>
      <c r="O178" s="176">
        <v>0</v>
      </c>
      <c r="P178" s="176">
        <v>132000000</v>
      </c>
      <c r="Q178" s="176">
        <f t="shared" si="67"/>
        <v>0</v>
      </c>
      <c r="R178" s="176">
        <f t="shared" si="68"/>
        <v>0</v>
      </c>
      <c r="S178" s="176">
        <f t="shared" si="69"/>
        <v>131988324.15000001</v>
      </c>
      <c r="U178" s="330" t="s">
        <v>276</v>
      </c>
      <c r="V178" s="329" t="s">
        <v>277</v>
      </c>
      <c r="W178" s="332">
        <v>132000000</v>
      </c>
      <c r="X178" s="332">
        <v>0</v>
      </c>
      <c r="Y178" s="332">
        <v>0</v>
      </c>
      <c r="Z178" s="332">
        <v>0</v>
      </c>
      <c r="AA178" s="332">
        <v>0</v>
      </c>
      <c r="AB178" s="332">
        <v>0</v>
      </c>
      <c r="AC178" s="332">
        <v>132000000</v>
      </c>
      <c r="AD178" s="332">
        <v>0</v>
      </c>
      <c r="AE178" s="332">
        <v>132000000</v>
      </c>
      <c r="AF178" s="332">
        <v>0</v>
      </c>
      <c r="AG178" s="332">
        <v>2770096.2</v>
      </c>
      <c r="AH178" s="332">
        <v>131988324.15000001</v>
      </c>
      <c r="AI178" s="332">
        <v>11675.84999999404</v>
      </c>
      <c r="AJ178" s="332">
        <v>0</v>
      </c>
      <c r="AK178" s="332">
        <v>132000000</v>
      </c>
      <c r="AL178" s="332">
        <v>0</v>
      </c>
      <c r="AM178" s="332">
        <v>0</v>
      </c>
      <c r="AN178" s="332">
        <v>0</v>
      </c>
    </row>
    <row r="179" spans="1:40" s="4" customFormat="1" x14ac:dyDescent="0.25">
      <c r="A179" s="13" t="s">
        <v>278</v>
      </c>
      <c r="B179" s="1" t="s">
        <v>279</v>
      </c>
      <c r="C179" s="239">
        <v>400000</v>
      </c>
      <c r="D179" s="176">
        <v>11100000</v>
      </c>
      <c r="E179" s="176">
        <v>0</v>
      </c>
      <c r="F179" s="176">
        <v>0</v>
      </c>
      <c r="G179" s="176">
        <v>0</v>
      </c>
      <c r="H179" s="176">
        <f t="shared" si="71"/>
        <v>11100000</v>
      </c>
      <c r="I179" s="176">
        <v>0</v>
      </c>
      <c r="J179" s="176">
        <v>400000</v>
      </c>
      <c r="K179" s="176">
        <f t="shared" si="72"/>
        <v>10700000</v>
      </c>
      <c r="L179" s="176">
        <v>0</v>
      </c>
      <c r="M179" s="176">
        <v>400000</v>
      </c>
      <c r="N179" s="176">
        <f t="shared" si="66"/>
        <v>0</v>
      </c>
      <c r="O179" s="176">
        <v>0</v>
      </c>
      <c r="P179" s="176">
        <v>400000</v>
      </c>
      <c r="Q179" s="176">
        <f t="shared" si="67"/>
        <v>0</v>
      </c>
      <c r="R179" s="176">
        <f t="shared" si="68"/>
        <v>10700000</v>
      </c>
      <c r="S179" s="176">
        <f t="shared" si="69"/>
        <v>400000</v>
      </c>
      <c r="U179" s="330" t="s">
        <v>278</v>
      </c>
      <c r="V179" s="329" t="s">
        <v>279</v>
      </c>
      <c r="W179" s="332">
        <v>11100000</v>
      </c>
      <c r="X179" s="332">
        <v>0</v>
      </c>
      <c r="Y179" s="332">
        <v>0</v>
      </c>
      <c r="Z179" s="332">
        <v>0</v>
      </c>
      <c r="AA179" s="332">
        <v>0</v>
      </c>
      <c r="AB179" s="332">
        <v>0</v>
      </c>
      <c r="AC179" s="332">
        <v>11100000</v>
      </c>
      <c r="AD179" s="332">
        <v>0</v>
      </c>
      <c r="AE179" s="332">
        <v>400000</v>
      </c>
      <c r="AF179" s="332">
        <v>10700000</v>
      </c>
      <c r="AG179" s="332">
        <v>0</v>
      </c>
      <c r="AH179" s="332">
        <v>400000</v>
      </c>
      <c r="AI179" s="332">
        <v>0</v>
      </c>
      <c r="AJ179" s="332">
        <v>0</v>
      </c>
      <c r="AK179" s="332">
        <v>400000</v>
      </c>
      <c r="AL179" s="332">
        <v>0</v>
      </c>
      <c r="AM179" s="332">
        <v>10700000</v>
      </c>
      <c r="AN179" s="332">
        <v>0</v>
      </c>
    </row>
    <row r="180" spans="1:40" x14ac:dyDescent="0.25">
      <c r="A180" s="13" t="s">
        <v>280</v>
      </c>
      <c r="B180" s="1" t="s">
        <v>281</v>
      </c>
      <c r="C180" s="239">
        <v>389347</v>
      </c>
      <c r="D180" s="176">
        <v>16500000</v>
      </c>
      <c r="E180" s="176">
        <v>0</v>
      </c>
      <c r="F180" s="176">
        <v>0</v>
      </c>
      <c r="G180" s="176">
        <v>0</v>
      </c>
      <c r="H180" s="176">
        <f t="shared" si="71"/>
        <v>16500000</v>
      </c>
      <c r="I180" s="176">
        <v>0</v>
      </c>
      <c r="J180" s="176">
        <v>200000</v>
      </c>
      <c r="K180" s="176">
        <f t="shared" si="72"/>
        <v>16300000</v>
      </c>
      <c r="L180" s="176">
        <v>0</v>
      </c>
      <c r="M180" s="176">
        <v>200000</v>
      </c>
      <c r="N180" s="176">
        <f t="shared" si="66"/>
        <v>0</v>
      </c>
      <c r="O180" s="176">
        <v>0</v>
      </c>
      <c r="P180" s="176">
        <v>200000</v>
      </c>
      <c r="Q180" s="176">
        <f t="shared" si="67"/>
        <v>0</v>
      </c>
      <c r="R180" s="176">
        <f t="shared" si="68"/>
        <v>16300000</v>
      </c>
      <c r="S180" s="176">
        <f t="shared" si="69"/>
        <v>200000</v>
      </c>
      <c r="U180" s="330" t="s">
        <v>280</v>
      </c>
      <c r="V180" s="329" t="s">
        <v>281</v>
      </c>
      <c r="W180" s="332">
        <v>16500000</v>
      </c>
      <c r="X180" s="332">
        <v>0</v>
      </c>
      <c r="Y180" s="332">
        <v>0</v>
      </c>
      <c r="Z180" s="332">
        <v>0</v>
      </c>
      <c r="AA180" s="332">
        <v>0</v>
      </c>
      <c r="AB180" s="332">
        <v>0</v>
      </c>
      <c r="AC180" s="332">
        <v>16500000</v>
      </c>
      <c r="AD180" s="332">
        <v>0</v>
      </c>
      <c r="AE180" s="332">
        <v>200000</v>
      </c>
      <c r="AF180" s="332">
        <v>16300000</v>
      </c>
      <c r="AG180" s="332">
        <v>0</v>
      </c>
      <c r="AH180" s="332">
        <v>200000</v>
      </c>
      <c r="AI180" s="332">
        <v>0</v>
      </c>
      <c r="AJ180" s="332">
        <v>0</v>
      </c>
      <c r="AK180" s="332">
        <v>200000</v>
      </c>
      <c r="AL180" s="332">
        <v>0</v>
      </c>
      <c r="AM180" s="332">
        <v>16300000</v>
      </c>
      <c r="AN180" s="332">
        <v>0</v>
      </c>
    </row>
    <row r="181" spans="1:40" s="4" customFormat="1" x14ac:dyDescent="0.25">
      <c r="A181" s="13" t="s">
        <v>282</v>
      </c>
      <c r="B181" s="1" t="s">
        <v>283</v>
      </c>
      <c r="C181" s="239">
        <v>78067973.719999999</v>
      </c>
      <c r="D181" s="176">
        <v>20905000</v>
      </c>
      <c r="E181" s="176">
        <v>0</v>
      </c>
      <c r="F181" s="176">
        <v>0</v>
      </c>
      <c r="G181" s="176">
        <v>0</v>
      </c>
      <c r="H181" s="176">
        <f t="shared" si="71"/>
        <v>20905000</v>
      </c>
      <c r="I181" s="176">
        <v>0</v>
      </c>
      <c r="J181" s="176">
        <v>18355086</v>
      </c>
      <c r="K181" s="176">
        <f t="shared" si="72"/>
        <v>2549914</v>
      </c>
      <c r="L181" s="176">
        <v>404206</v>
      </c>
      <c r="M181" s="176">
        <v>5495440</v>
      </c>
      <c r="N181" s="176">
        <f t="shared" si="66"/>
        <v>12859646</v>
      </c>
      <c r="O181" s="176">
        <v>0</v>
      </c>
      <c r="P181" s="176">
        <v>18355086</v>
      </c>
      <c r="Q181" s="176">
        <f t="shared" si="67"/>
        <v>0</v>
      </c>
      <c r="R181" s="176">
        <f t="shared" si="68"/>
        <v>2549914</v>
      </c>
      <c r="S181" s="176">
        <f t="shared" si="69"/>
        <v>5495440</v>
      </c>
      <c r="U181" s="330" t="s">
        <v>282</v>
      </c>
      <c r="V181" s="329" t="s">
        <v>283</v>
      </c>
      <c r="W181" s="332">
        <v>20905000</v>
      </c>
      <c r="X181" s="332">
        <v>0</v>
      </c>
      <c r="Y181" s="332">
        <v>0</v>
      </c>
      <c r="Z181" s="332">
        <v>0</v>
      </c>
      <c r="AA181" s="332">
        <v>0</v>
      </c>
      <c r="AB181" s="332">
        <v>0</v>
      </c>
      <c r="AC181" s="332">
        <v>20905000</v>
      </c>
      <c r="AD181" s="332">
        <v>0</v>
      </c>
      <c r="AE181" s="332">
        <v>18355086</v>
      </c>
      <c r="AF181" s="332">
        <v>2549914</v>
      </c>
      <c r="AG181" s="332">
        <v>404206</v>
      </c>
      <c r="AH181" s="332">
        <v>5495440</v>
      </c>
      <c r="AI181" s="332">
        <v>12957100</v>
      </c>
      <c r="AJ181" s="332">
        <v>0</v>
      </c>
      <c r="AK181" s="332">
        <v>18355086</v>
      </c>
      <c r="AL181" s="332">
        <v>0</v>
      </c>
      <c r="AM181" s="332">
        <v>2549914</v>
      </c>
      <c r="AN181" s="332">
        <v>0</v>
      </c>
    </row>
    <row r="182" spans="1:40" x14ac:dyDescent="0.25">
      <c r="A182" s="14" t="s">
        <v>1689</v>
      </c>
      <c r="B182" s="9" t="s">
        <v>1690</v>
      </c>
      <c r="C182" s="10">
        <f>SUM(C183:C186)</f>
        <v>0</v>
      </c>
      <c r="D182" s="10">
        <f>SUM(D183:D186)</f>
        <v>0</v>
      </c>
      <c r="E182" s="10">
        <f t="shared" ref="E182:P182" si="86">SUM(E183:E186)</f>
        <v>0</v>
      </c>
      <c r="F182" s="10">
        <f t="shared" si="86"/>
        <v>0</v>
      </c>
      <c r="G182" s="10">
        <f t="shared" si="86"/>
        <v>0</v>
      </c>
      <c r="H182" s="10">
        <f t="shared" si="71"/>
        <v>0</v>
      </c>
      <c r="I182" s="10">
        <f t="shared" si="86"/>
        <v>0</v>
      </c>
      <c r="J182" s="10">
        <f t="shared" si="86"/>
        <v>0</v>
      </c>
      <c r="K182" s="10">
        <f t="shared" si="72"/>
        <v>0</v>
      </c>
      <c r="L182" s="10">
        <f t="shared" si="86"/>
        <v>0</v>
      </c>
      <c r="M182" s="10">
        <f t="shared" si="86"/>
        <v>0</v>
      </c>
      <c r="N182" s="10">
        <f t="shared" si="66"/>
        <v>0</v>
      </c>
      <c r="O182" s="10">
        <f t="shared" si="86"/>
        <v>0</v>
      </c>
      <c r="P182" s="10">
        <f t="shared" si="86"/>
        <v>0</v>
      </c>
      <c r="Q182" s="10">
        <f t="shared" si="67"/>
        <v>0</v>
      </c>
      <c r="R182" s="10">
        <f t="shared" si="68"/>
        <v>0</v>
      </c>
      <c r="S182" s="10">
        <f t="shared" si="69"/>
        <v>0</v>
      </c>
      <c r="U182" s="330"/>
      <c r="V182" s="329"/>
      <c r="W182" s="332"/>
      <c r="X182" s="332"/>
      <c r="Y182" s="332"/>
      <c r="Z182" s="332"/>
      <c r="AA182" s="332"/>
      <c r="AB182" s="332"/>
      <c r="AC182" s="332"/>
      <c r="AD182" s="332"/>
      <c r="AE182" s="332"/>
      <c r="AF182" s="332"/>
      <c r="AG182" s="332"/>
      <c r="AH182" s="332"/>
      <c r="AI182" s="332"/>
      <c r="AJ182" s="332"/>
      <c r="AK182" s="332"/>
      <c r="AL182" s="332"/>
      <c r="AM182" s="332"/>
      <c r="AN182" s="332"/>
    </row>
    <row r="183" spans="1:40" s="264" customFormat="1" x14ac:dyDescent="0.25">
      <c r="A183" s="272" t="s">
        <v>1691</v>
      </c>
      <c r="B183" s="265" t="s">
        <v>1692</v>
      </c>
      <c r="C183" s="239">
        <v>0</v>
      </c>
      <c r="D183" s="239"/>
      <c r="E183" s="239"/>
      <c r="F183" s="239"/>
      <c r="G183" s="239"/>
      <c r="H183" s="239">
        <f t="shared" si="71"/>
        <v>0</v>
      </c>
      <c r="I183" s="239"/>
      <c r="J183" s="239"/>
      <c r="K183" s="239">
        <f t="shared" si="72"/>
        <v>0</v>
      </c>
      <c r="L183" s="239"/>
      <c r="M183" s="239"/>
      <c r="N183" s="239">
        <f t="shared" si="66"/>
        <v>0</v>
      </c>
      <c r="O183" s="239"/>
      <c r="P183" s="239"/>
      <c r="Q183" s="239">
        <f t="shared" si="67"/>
        <v>0</v>
      </c>
      <c r="R183" s="239">
        <f t="shared" si="68"/>
        <v>0</v>
      </c>
      <c r="S183" s="239">
        <f t="shared" si="69"/>
        <v>0</v>
      </c>
      <c r="T183" s="307"/>
      <c r="U183" s="330"/>
      <c r="V183" s="329"/>
      <c r="W183" s="332"/>
      <c r="X183" s="332"/>
      <c r="Y183" s="332"/>
      <c r="Z183" s="332"/>
      <c r="AA183" s="332"/>
      <c r="AB183" s="332"/>
      <c r="AC183" s="332"/>
      <c r="AD183" s="332"/>
      <c r="AE183" s="332"/>
      <c r="AF183" s="332"/>
      <c r="AG183" s="332"/>
      <c r="AH183" s="332"/>
      <c r="AI183" s="332"/>
      <c r="AJ183" s="332"/>
      <c r="AK183" s="332"/>
      <c r="AL183" s="332"/>
      <c r="AM183" s="332"/>
      <c r="AN183" s="332"/>
    </row>
    <row r="184" spans="1:40" x14ac:dyDescent="0.25">
      <c r="A184" s="272" t="s">
        <v>1693</v>
      </c>
      <c r="B184" s="265" t="s">
        <v>1694</v>
      </c>
      <c r="C184" s="239">
        <v>0</v>
      </c>
      <c r="D184" s="239"/>
      <c r="E184" s="239"/>
      <c r="F184" s="239"/>
      <c r="G184" s="239"/>
      <c r="H184" s="239">
        <f t="shared" si="71"/>
        <v>0</v>
      </c>
      <c r="I184" s="239"/>
      <c r="J184" s="239"/>
      <c r="K184" s="239">
        <f t="shared" si="72"/>
        <v>0</v>
      </c>
      <c r="L184" s="239"/>
      <c r="M184" s="239"/>
      <c r="N184" s="239">
        <f t="shared" si="66"/>
        <v>0</v>
      </c>
      <c r="O184" s="239"/>
      <c r="P184" s="239"/>
      <c r="Q184" s="239">
        <f t="shared" si="67"/>
        <v>0</v>
      </c>
      <c r="R184" s="239">
        <f t="shared" si="68"/>
        <v>0</v>
      </c>
      <c r="S184" s="239">
        <f t="shared" si="69"/>
        <v>0</v>
      </c>
      <c r="U184" s="330"/>
      <c r="V184" s="329"/>
      <c r="W184" s="332"/>
      <c r="X184" s="332"/>
      <c r="Y184" s="332"/>
      <c r="Z184" s="332"/>
      <c r="AA184" s="332"/>
      <c r="AB184" s="332"/>
      <c r="AC184" s="332"/>
      <c r="AD184" s="332"/>
      <c r="AE184" s="332"/>
      <c r="AF184" s="332"/>
      <c r="AG184" s="332"/>
      <c r="AH184" s="332"/>
      <c r="AI184" s="332"/>
      <c r="AJ184" s="332"/>
      <c r="AK184" s="332"/>
      <c r="AL184" s="332"/>
      <c r="AM184" s="332"/>
      <c r="AN184" s="332"/>
    </row>
    <row r="185" spans="1:40" x14ac:dyDescent="0.25">
      <c r="A185" s="272" t="s">
        <v>1695</v>
      </c>
      <c r="B185" s="265" t="s">
        <v>1696</v>
      </c>
      <c r="C185" s="239">
        <v>0</v>
      </c>
      <c r="D185" s="239"/>
      <c r="E185" s="239"/>
      <c r="F185" s="239"/>
      <c r="G185" s="239"/>
      <c r="H185" s="239">
        <f t="shared" si="71"/>
        <v>0</v>
      </c>
      <c r="I185" s="239"/>
      <c r="J185" s="239"/>
      <c r="K185" s="239">
        <f t="shared" si="72"/>
        <v>0</v>
      </c>
      <c r="L185" s="239"/>
      <c r="M185" s="239"/>
      <c r="N185" s="239">
        <f t="shared" si="66"/>
        <v>0</v>
      </c>
      <c r="O185" s="239"/>
      <c r="P185" s="239"/>
      <c r="Q185" s="239">
        <f t="shared" si="67"/>
        <v>0</v>
      </c>
      <c r="R185" s="239">
        <f t="shared" si="68"/>
        <v>0</v>
      </c>
      <c r="S185" s="239">
        <f t="shared" si="69"/>
        <v>0</v>
      </c>
      <c r="U185" s="330"/>
      <c r="V185" s="329"/>
      <c r="W185" s="332"/>
      <c r="X185" s="332"/>
      <c r="Y185" s="332"/>
      <c r="Z185" s="332"/>
      <c r="AA185" s="332"/>
      <c r="AB185" s="332"/>
      <c r="AC185" s="332"/>
      <c r="AD185" s="332"/>
      <c r="AE185" s="332"/>
      <c r="AF185" s="332"/>
      <c r="AG185" s="332"/>
      <c r="AH185" s="332"/>
      <c r="AI185" s="332"/>
      <c r="AJ185" s="332"/>
      <c r="AK185" s="332"/>
      <c r="AL185" s="332"/>
      <c r="AM185" s="332"/>
      <c r="AN185" s="332"/>
    </row>
    <row r="186" spans="1:40" x14ac:dyDescent="0.25">
      <c r="A186" s="272" t="s">
        <v>1697</v>
      </c>
      <c r="B186" s="265" t="s">
        <v>1698</v>
      </c>
      <c r="C186" s="239">
        <v>0</v>
      </c>
      <c r="D186" s="239"/>
      <c r="E186" s="239"/>
      <c r="F186" s="239"/>
      <c r="G186" s="239"/>
      <c r="H186" s="239">
        <f t="shared" si="71"/>
        <v>0</v>
      </c>
      <c r="I186" s="239"/>
      <c r="J186" s="239"/>
      <c r="K186" s="239">
        <f t="shared" si="72"/>
        <v>0</v>
      </c>
      <c r="L186" s="239"/>
      <c r="M186" s="239"/>
      <c r="N186" s="239">
        <f t="shared" si="66"/>
        <v>0</v>
      </c>
      <c r="O186" s="239"/>
      <c r="P186" s="239"/>
      <c r="Q186" s="239">
        <f t="shared" si="67"/>
        <v>0</v>
      </c>
      <c r="R186" s="239">
        <f t="shared" si="68"/>
        <v>0</v>
      </c>
      <c r="S186" s="239">
        <f t="shared" si="69"/>
        <v>0</v>
      </c>
      <c r="U186" s="330"/>
      <c r="V186" s="329"/>
      <c r="W186" s="332"/>
      <c r="X186" s="332"/>
      <c r="Y186" s="332"/>
      <c r="Z186" s="332"/>
      <c r="AA186" s="332"/>
      <c r="AB186" s="332"/>
      <c r="AC186" s="332"/>
      <c r="AD186" s="332"/>
      <c r="AE186" s="332"/>
      <c r="AF186" s="332"/>
      <c r="AG186" s="332"/>
      <c r="AH186" s="332"/>
      <c r="AI186" s="332"/>
      <c r="AJ186" s="332"/>
      <c r="AK186" s="332"/>
      <c r="AL186" s="332"/>
      <c r="AM186" s="332"/>
      <c r="AN186" s="332"/>
    </row>
    <row r="187" spans="1:40" s="4" customFormat="1" x14ac:dyDescent="0.25">
      <c r="A187" s="13" t="s">
        <v>284</v>
      </c>
      <c r="B187" s="1" t="s">
        <v>285</v>
      </c>
      <c r="C187" s="239">
        <v>343269400</v>
      </c>
      <c r="D187" s="176">
        <v>360095413</v>
      </c>
      <c r="E187" s="176">
        <v>0</v>
      </c>
      <c r="F187" s="176">
        <v>0</v>
      </c>
      <c r="G187" s="176">
        <v>0</v>
      </c>
      <c r="H187" s="176">
        <f t="shared" si="71"/>
        <v>360095413</v>
      </c>
      <c r="I187" s="176">
        <v>0</v>
      </c>
      <c r="J187" s="176">
        <v>460000</v>
      </c>
      <c r="K187" s="176">
        <f t="shared" si="72"/>
        <v>359635413</v>
      </c>
      <c r="L187" s="176">
        <v>0</v>
      </c>
      <c r="M187" s="176">
        <v>400000</v>
      </c>
      <c r="N187" s="176">
        <f t="shared" si="66"/>
        <v>60000</v>
      </c>
      <c r="O187" s="176">
        <v>0</v>
      </c>
      <c r="P187" s="176">
        <v>360000000</v>
      </c>
      <c r="Q187" s="176">
        <f t="shared" si="67"/>
        <v>359540000</v>
      </c>
      <c r="R187" s="176">
        <f t="shared" si="68"/>
        <v>95413</v>
      </c>
      <c r="S187" s="176">
        <f t="shared" si="69"/>
        <v>400000</v>
      </c>
      <c r="U187" s="330" t="s">
        <v>284</v>
      </c>
      <c r="V187" s="329" t="s">
        <v>285</v>
      </c>
      <c r="W187" s="332">
        <v>360095413</v>
      </c>
      <c r="X187" s="332">
        <v>0</v>
      </c>
      <c r="Y187" s="332">
        <v>0</v>
      </c>
      <c r="Z187" s="332">
        <v>0</v>
      </c>
      <c r="AA187" s="332">
        <v>0</v>
      </c>
      <c r="AB187" s="332">
        <v>0</v>
      </c>
      <c r="AC187" s="332">
        <v>360095413</v>
      </c>
      <c r="AD187" s="332">
        <v>0</v>
      </c>
      <c r="AE187" s="332">
        <v>460000</v>
      </c>
      <c r="AF187" s="332">
        <v>359635413</v>
      </c>
      <c r="AG187" s="332">
        <v>0</v>
      </c>
      <c r="AH187" s="332">
        <v>400000</v>
      </c>
      <c r="AI187" s="332">
        <v>60000</v>
      </c>
      <c r="AJ187" s="332">
        <v>0</v>
      </c>
      <c r="AK187" s="332">
        <v>360000000</v>
      </c>
      <c r="AL187" s="332">
        <v>359540000</v>
      </c>
      <c r="AM187" s="332">
        <v>95413</v>
      </c>
      <c r="AN187" s="332">
        <v>0</v>
      </c>
    </row>
    <row r="188" spans="1:40" x14ac:dyDescent="0.25">
      <c r="A188" s="14" t="s">
        <v>286</v>
      </c>
      <c r="B188" s="9" t="s">
        <v>287</v>
      </c>
      <c r="C188" s="10">
        <f>+C190+C198+C202+C208+C214+C219+C222+C230+C189</f>
        <v>703151346.00999999</v>
      </c>
      <c r="D188" s="10">
        <f>+D190+D198+D202+D208+D214+D219+D222+D230</f>
        <v>1282361887.7799988</v>
      </c>
      <c r="E188" s="10">
        <f t="shared" ref="E188:P188" si="87">+E190+E198+E202+E208+E214+E219+E222+E230</f>
        <v>0</v>
      </c>
      <c r="F188" s="10">
        <f t="shared" si="87"/>
        <v>34000000</v>
      </c>
      <c r="G188" s="10">
        <f t="shared" si="87"/>
        <v>8500000</v>
      </c>
      <c r="H188" s="10">
        <f t="shared" si="71"/>
        <v>1256861887.7799988</v>
      </c>
      <c r="I188" s="10">
        <f t="shared" si="87"/>
        <v>45692398</v>
      </c>
      <c r="J188" s="10">
        <f t="shared" si="87"/>
        <v>536314483.94999933</v>
      </c>
      <c r="K188" s="10">
        <f t="shared" si="72"/>
        <v>720547403.82999945</v>
      </c>
      <c r="L188" s="10">
        <f t="shared" si="87"/>
        <v>63229731.170000002</v>
      </c>
      <c r="M188" s="10">
        <f t="shared" si="87"/>
        <v>340356490.62999928</v>
      </c>
      <c r="N188" s="10">
        <f t="shared" si="66"/>
        <v>195957993.32000005</v>
      </c>
      <c r="O188" s="10">
        <f t="shared" si="87"/>
        <v>96421736</v>
      </c>
      <c r="P188" s="10">
        <f t="shared" si="87"/>
        <v>697047398.94999933</v>
      </c>
      <c r="Q188" s="10">
        <f t="shared" si="67"/>
        <v>160732915</v>
      </c>
      <c r="R188" s="10">
        <f t="shared" si="68"/>
        <v>559814488.82999945</v>
      </c>
      <c r="S188" s="10">
        <f t="shared" si="69"/>
        <v>340356490.62999928</v>
      </c>
      <c r="U188" s="330" t="s">
        <v>286</v>
      </c>
      <c r="V188" s="329" t="s">
        <v>287</v>
      </c>
      <c r="W188" s="332">
        <v>1282361887.7799988</v>
      </c>
      <c r="X188" s="332">
        <v>0</v>
      </c>
      <c r="Y188" s="332">
        <v>34000000</v>
      </c>
      <c r="Z188" s="332">
        <v>0</v>
      </c>
      <c r="AA188" s="332">
        <v>0</v>
      </c>
      <c r="AB188" s="332">
        <v>8500000</v>
      </c>
      <c r="AC188" s="332">
        <v>1256861887.7799988</v>
      </c>
      <c r="AD188" s="332">
        <v>45692398</v>
      </c>
      <c r="AE188" s="332">
        <v>536314483.94999933</v>
      </c>
      <c r="AF188" s="332">
        <v>720547403.82999945</v>
      </c>
      <c r="AG188" s="332">
        <v>63229731.170000002</v>
      </c>
      <c r="AH188" s="332">
        <v>340356490.62999928</v>
      </c>
      <c r="AI188" s="332">
        <v>195957993.32000005</v>
      </c>
      <c r="AJ188" s="332">
        <v>96421736</v>
      </c>
      <c r="AK188" s="332">
        <v>697047398.94999933</v>
      </c>
      <c r="AL188" s="332">
        <v>160732915</v>
      </c>
      <c r="AM188" s="332">
        <v>559814488.82999945</v>
      </c>
      <c r="AN188" s="332">
        <v>0</v>
      </c>
    </row>
    <row r="189" spans="1:40" x14ac:dyDescent="0.25">
      <c r="A189" s="275" t="s">
        <v>1699</v>
      </c>
      <c r="B189" s="276" t="s">
        <v>1172</v>
      </c>
      <c r="C189" s="277">
        <v>2131277</v>
      </c>
      <c r="D189" s="277"/>
      <c r="E189" s="277"/>
      <c r="F189" s="277"/>
      <c r="G189" s="277"/>
      <c r="H189" s="277">
        <f t="shared" si="71"/>
        <v>0</v>
      </c>
      <c r="I189" s="277"/>
      <c r="J189" s="277"/>
      <c r="K189" s="277">
        <f t="shared" si="72"/>
        <v>0</v>
      </c>
      <c r="L189" s="277"/>
      <c r="M189" s="277"/>
      <c r="N189" s="277">
        <f t="shared" si="66"/>
        <v>0</v>
      </c>
      <c r="O189" s="277"/>
      <c r="P189" s="277"/>
      <c r="Q189" s="277">
        <f t="shared" si="67"/>
        <v>0</v>
      </c>
      <c r="R189" s="277">
        <f t="shared" si="68"/>
        <v>0</v>
      </c>
      <c r="S189" s="277">
        <f t="shared" si="69"/>
        <v>0</v>
      </c>
      <c r="U189" s="330"/>
      <c r="V189" s="329"/>
      <c r="W189" s="332"/>
      <c r="X189" s="332"/>
      <c r="Y189" s="332"/>
      <c r="Z189" s="332"/>
      <c r="AA189" s="332"/>
      <c r="AB189" s="332"/>
      <c r="AC189" s="332"/>
      <c r="AD189" s="332"/>
      <c r="AE189" s="332"/>
      <c r="AF189" s="332"/>
      <c r="AG189" s="332"/>
      <c r="AH189" s="332"/>
      <c r="AI189" s="332"/>
      <c r="AJ189" s="332"/>
      <c r="AK189" s="332"/>
      <c r="AL189" s="332"/>
      <c r="AM189" s="332"/>
      <c r="AN189" s="332"/>
    </row>
    <row r="190" spans="1:40" x14ac:dyDescent="0.25">
      <c r="A190" s="14" t="s">
        <v>288</v>
      </c>
      <c r="B190" s="9" t="s">
        <v>289</v>
      </c>
      <c r="C190" s="10">
        <f>+C191+C192+C193+C194+C195+C196+C197</f>
        <v>122862951.04000001</v>
      </c>
      <c r="D190" s="10">
        <f>+D191+D192+D193+D194+D195+D196+D197</f>
        <v>200039899</v>
      </c>
      <c r="E190" s="10">
        <f t="shared" ref="E190:P190" si="88">+E191+E192+E193+E194+E195+E196+E197</f>
        <v>0</v>
      </c>
      <c r="F190" s="10">
        <f t="shared" si="88"/>
        <v>0</v>
      </c>
      <c r="G190" s="10">
        <f t="shared" si="88"/>
        <v>1000000</v>
      </c>
      <c r="H190" s="10">
        <f t="shared" si="71"/>
        <v>201039899</v>
      </c>
      <c r="I190" s="10">
        <f t="shared" si="88"/>
        <v>2885675</v>
      </c>
      <c r="J190" s="10">
        <f t="shared" si="88"/>
        <v>75057590.25</v>
      </c>
      <c r="K190" s="10">
        <f t="shared" si="72"/>
        <v>125982308.75</v>
      </c>
      <c r="L190" s="10">
        <f t="shared" si="88"/>
        <v>36048981.170000002</v>
      </c>
      <c r="M190" s="10">
        <f t="shared" si="88"/>
        <v>46257065.25</v>
      </c>
      <c r="N190" s="10">
        <f t="shared" si="66"/>
        <v>28800525</v>
      </c>
      <c r="O190" s="10">
        <f t="shared" si="88"/>
        <v>1453850</v>
      </c>
      <c r="P190" s="10">
        <f t="shared" si="88"/>
        <v>75060335.25</v>
      </c>
      <c r="Q190" s="10">
        <f t="shared" si="67"/>
        <v>2745</v>
      </c>
      <c r="R190" s="10">
        <f t="shared" si="68"/>
        <v>125979563.75</v>
      </c>
      <c r="S190" s="10">
        <f t="shared" si="69"/>
        <v>46257065.25</v>
      </c>
      <c r="U190" s="330" t="s">
        <v>288</v>
      </c>
      <c r="V190" s="329" t="s">
        <v>289</v>
      </c>
      <c r="W190" s="332">
        <v>200039899</v>
      </c>
      <c r="X190" s="332">
        <v>0</v>
      </c>
      <c r="Y190" s="332">
        <v>0</v>
      </c>
      <c r="Z190" s="332">
        <v>0</v>
      </c>
      <c r="AA190" s="332">
        <v>0</v>
      </c>
      <c r="AB190" s="332">
        <v>1000000</v>
      </c>
      <c r="AC190" s="332">
        <v>201039899</v>
      </c>
      <c r="AD190" s="332">
        <v>2885675</v>
      </c>
      <c r="AE190" s="332">
        <v>75057590.25</v>
      </c>
      <c r="AF190" s="332">
        <v>125982308.75</v>
      </c>
      <c r="AG190" s="332">
        <v>36048981.170000002</v>
      </c>
      <c r="AH190" s="332">
        <v>46257065.25</v>
      </c>
      <c r="AI190" s="332">
        <v>28800525</v>
      </c>
      <c r="AJ190" s="332">
        <v>1453850</v>
      </c>
      <c r="AK190" s="332">
        <v>75060335.25</v>
      </c>
      <c r="AL190" s="332">
        <v>2745</v>
      </c>
      <c r="AM190" s="332">
        <v>125979563.75</v>
      </c>
      <c r="AN190" s="332">
        <v>0</v>
      </c>
    </row>
    <row r="191" spans="1:40" x14ac:dyDescent="0.25">
      <c r="A191" s="13" t="s">
        <v>290</v>
      </c>
      <c r="B191" s="1" t="s">
        <v>291</v>
      </c>
      <c r="C191" s="239">
        <v>47952009.530000001</v>
      </c>
      <c r="D191" s="176">
        <v>34339899</v>
      </c>
      <c r="E191" s="176">
        <v>0</v>
      </c>
      <c r="F191" s="176">
        <v>0</v>
      </c>
      <c r="G191" s="176">
        <v>0</v>
      </c>
      <c r="H191" s="176">
        <f t="shared" si="71"/>
        <v>34339899</v>
      </c>
      <c r="I191" s="176">
        <v>2064675</v>
      </c>
      <c r="J191" s="176">
        <v>9507605.1699999999</v>
      </c>
      <c r="K191" s="176">
        <f t="shared" si="72"/>
        <v>24832293.829999998</v>
      </c>
      <c r="L191" s="176">
        <v>3188826.17</v>
      </c>
      <c r="M191" s="176">
        <v>8075780.1699999999</v>
      </c>
      <c r="N191" s="176">
        <f t="shared" si="66"/>
        <v>1431825</v>
      </c>
      <c r="O191" s="176">
        <v>632850</v>
      </c>
      <c r="P191" s="176">
        <v>9507605.1699999999</v>
      </c>
      <c r="Q191" s="176">
        <f t="shared" si="67"/>
        <v>0</v>
      </c>
      <c r="R191" s="176">
        <f t="shared" si="68"/>
        <v>24832293.829999998</v>
      </c>
      <c r="S191" s="176">
        <f t="shared" si="69"/>
        <v>8075780.1699999999</v>
      </c>
      <c r="U191" s="330" t="s">
        <v>290</v>
      </c>
      <c r="V191" s="329" t="s">
        <v>291</v>
      </c>
      <c r="W191" s="332">
        <v>34339899</v>
      </c>
      <c r="X191" s="332">
        <v>0</v>
      </c>
      <c r="Y191" s="332">
        <v>0</v>
      </c>
      <c r="Z191" s="332">
        <v>0</v>
      </c>
      <c r="AA191" s="332">
        <v>0</v>
      </c>
      <c r="AB191" s="332">
        <v>0</v>
      </c>
      <c r="AC191" s="332">
        <v>34339899</v>
      </c>
      <c r="AD191" s="332">
        <v>2064675</v>
      </c>
      <c r="AE191" s="332">
        <v>9507605.1699999999</v>
      </c>
      <c r="AF191" s="332">
        <v>24832293.829999998</v>
      </c>
      <c r="AG191" s="332">
        <v>3188826.17</v>
      </c>
      <c r="AH191" s="332">
        <v>8075780.1699999999</v>
      </c>
      <c r="AI191" s="332">
        <v>1431825</v>
      </c>
      <c r="AJ191" s="332">
        <v>632850</v>
      </c>
      <c r="AK191" s="332">
        <v>9507605.1699999999</v>
      </c>
      <c r="AL191" s="332">
        <v>0</v>
      </c>
      <c r="AM191" s="332">
        <v>24832293.829999998</v>
      </c>
      <c r="AN191" s="332">
        <v>0</v>
      </c>
    </row>
    <row r="192" spans="1:40" s="4" customFormat="1" x14ac:dyDescent="0.25">
      <c r="A192" s="13" t="s">
        <v>292</v>
      </c>
      <c r="B192" s="1" t="s">
        <v>293</v>
      </c>
      <c r="C192" s="239">
        <v>62703000</v>
      </c>
      <c r="D192" s="176">
        <v>45500000</v>
      </c>
      <c r="E192" s="176">
        <v>0</v>
      </c>
      <c r="F192" s="176">
        <v>0</v>
      </c>
      <c r="G192" s="176">
        <v>0</v>
      </c>
      <c r="H192" s="176">
        <f t="shared" si="71"/>
        <v>45500000</v>
      </c>
      <c r="I192" s="176">
        <v>0</v>
      </c>
      <c r="J192" s="176">
        <v>0</v>
      </c>
      <c r="K192" s="176">
        <f t="shared" si="72"/>
        <v>45500000</v>
      </c>
      <c r="L192" s="176">
        <v>0</v>
      </c>
      <c r="M192" s="176">
        <v>0</v>
      </c>
      <c r="N192" s="176">
        <f t="shared" si="66"/>
        <v>0</v>
      </c>
      <c r="O192" s="176">
        <v>0</v>
      </c>
      <c r="P192" s="176">
        <v>0</v>
      </c>
      <c r="Q192" s="176">
        <f t="shared" si="67"/>
        <v>0</v>
      </c>
      <c r="R192" s="176">
        <f t="shared" si="68"/>
        <v>45500000</v>
      </c>
      <c r="S192" s="176">
        <f t="shared" si="69"/>
        <v>0</v>
      </c>
      <c r="U192" s="330" t="s">
        <v>292</v>
      </c>
      <c r="V192" s="329" t="s">
        <v>293</v>
      </c>
      <c r="W192" s="332">
        <v>45500000</v>
      </c>
      <c r="X192" s="332">
        <v>0</v>
      </c>
      <c r="Y192" s="332">
        <v>0</v>
      </c>
      <c r="Z192" s="332">
        <v>0</v>
      </c>
      <c r="AA192" s="332">
        <v>0</v>
      </c>
      <c r="AB192" s="332">
        <v>0</v>
      </c>
      <c r="AC192" s="332">
        <v>45500000</v>
      </c>
      <c r="AD192" s="332">
        <v>0</v>
      </c>
      <c r="AE192" s="332">
        <v>0</v>
      </c>
      <c r="AF192" s="332">
        <v>45500000</v>
      </c>
      <c r="AG192" s="332">
        <v>0</v>
      </c>
      <c r="AH192" s="332">
        <v>0</v>
      </c>
      <c r="AI192" s="332">
        <v>0</v>
      </c>
      <c r="AJ192" s="332">
        <v>0</v>
      </c>
      <c r="AK192" s="332">
        <v>0</v>
      </c>
      <c r="AL192" s="332">
        <v>0</v>
      </c>
      <c r="AM192" s="332">
        <v>45500000</v>
      </c>
      <c r="AN192" s="332">
        <v>0</v>
      </c>
    </row>
    <row r="193" spans="1:40" x14ac:dyDescent="0.25">
      <c r="A193" s="13" t="s">
        <v>294</v>
      </c>
      <c r="B193" s="1" t="s">
        <v>295</v>
      </c>
      <c r="C193" s="239">
        <v>0</v>
      </c>
      <c r="D193" s="176">
        <v>20000000</v>
      </c>
      <c r="E193" s="176">
        <v>0</v>
      </c>
      <c r="F193" s="176">
        <v>0</v>
      </c>
      <c r="G193" s="176">
        <v>0</v>
      </c>
      <c r="H193" s="176">
        <f t="shared" si="71"/>
        <v>20000000</v>
      </c>
      <c r="I193" s="176">
        <v>0</v>
      </c>
      <c r="J193" s="176">
        <v>0</v>
      </c>
      <c r="K193" s="176">
        <f t="shared" si="72"/>
        <v>20000000</v>
      </c>
      <c r="L193" s="176">
        <v>0</v>
      </c>
      <c r="M193" s="176">
        <v>0</v>
      </c>
      <c r="N193" s="176">
        <f t="shared" si="66"/>
        <v>0</v>
      </c>
      <c r="O193" s="176">
        <v>0</v>
      </c>
      <c r="P193" s="176">
        <v>0</v>
      </c>
      <c r="Q193" s="176">
        <f t="shared" si="67"/>
        <v>0</v>
      </c>
      <c r="R193" s="176">
        <f t="shared" si="68"/>
        <v>20000000</v>
      </c>
      <c r="S193" s="176">
        <f t="shared" si="69"/>
        <v>0</v>
      </c>
      <c r="U193" s="330" t="s">
        <v>294</v>
      </c>
      <c r="V193" s="329" t="s">
        <v>295</v>
      </c>
      <c r="W193" s="332">
        <v>20000000</v>
      </c>
      <c r="X193" s="332">
        <v>0</v>
      </c>
      <c r="Y193" s="332">
        <v>0</v>
      </c>
      <c r="Z193" s="332">
        <v>0</v>
      </c>
      <c r="AA193" s="332">
        <v>0</v>
      </c>
      <c r="AB193" s="332">
        <v>0</v>
      </c>
      <c r="AC193" s="332">
        <v>20000000</v>
      </c>
      <c r="AD193" s="332">
        <v>0</v>
      </c>
      <c r="AE193" s="332">
        <v>0</v>
      </c>
      <c r="AF193" s="332">
        <v>20000000</v>
      </c>
      <c r="AG193" s="332">
        <v>0</v>
      </c>
      <c r="AH193" s="332">
        <v>0</v>
      </c>
      <c r="AI193" s="332">
        <v>0</v>
      </c>
      <c r="AJ193" s="332">
        <v>0</v>
      </c>
      <c r="AK193" s="332">
        <v>0</v>
      </c>
      <c r="AL193" s="332">
        <v>0</v>
      </c>
      <c r="AM193" s="332">
        <v>20000000</v>
      </c>
      <c r="AN193" s="332">
        <v>0</v>
      </c>
    </row>
    <row r="194" spans="1:40" x14ac:dyDescent="0.25">
      <c r="A194" s="13" t="s">
        <v>296</v>
      </c>
      <c r="B194" s="1" t="s">
        <v>297</v>
      </c>
      <c r="C194" s="239">
        <v>0</v>
      </c>
      <c r="D194" s="176">
        <v>12200000</v>
      </c>
      <c r="E194" s="176">
        <v>0</v>
      </c>
      <c r="F194" s="176">
        <v>0</v>
      </c>
      <c r="G194" s="176">
        <v>0</v>
      </c>
      <c r="H194" s="176">
        <f t="shared" si="71"/>
        <v>12200000</v>
      </c>
      <c r="I194" s="176">
        <v>0</v>
      </c>
      <c r="J194" s="176">
        <v>7950000</v>
      </c>
      <c r="K194" s="176">
        <f t="shared" si="72"/>
        <v>4250000</v>
      </c>
      <c r="L194" s="176">
        <v>0</v>
      </c>
      <c r="M194" s="176">
        <v>0</v>
      </c>
      <c r="N194" s="176">
        <f t="shared" si="66"/>
        <v>7950000</v>
      </c>
      <c r="O194" s="176">
        <v>0</v>
      </c>
      <c r="P194" s="176">
        <v>7950000</v>
      </c>
      <c r="Q194" s="176">
        <f t="shared" si="67"/>
        <v>0</v>
      </c>
      <c r="R194" s="176">
        <f t="shared" si="68"/>
        <v>4250000</v>
      </c>
      <c r="S194" s="176">
        <f t="shared" si="69"/>
        <v>0</v>
      </c>
      <c r="U194" s="330" t="s">
        <v>296</v>
      </c>
      <c r="V194" s="329" t="s">
        <v>297</v>
      </c>
      <c r="W194" s="332">
        <v>12200000</v>
      </c>
      <c r="X194" s="332">
        <v>0</v>
      </c>
      <c r="Y194" s="332">
        <v>0</v>
      </c>
      <c r="Z194" s="332">
        <v>0</v>
      </c>
      <c r="AA194" s="332">
        <v>0</v>
      </c>
      <c r="AB194" s="332">
        <v>0</v>
      </c>
      <c r="AC194" s="332">
        <v>12200000</v>
      </c>
      <c r="AD194" s="332">
        <v>0</v>
      </c>
      <c r="AE194" s="332">
        <v>7950000</v>
      </c>
      <c r="AF194" s="332">
        <v>4250000</v>
      </c>
      <c r="AG194" s="332">
        <v>0</v>
      </c>
      <c r="AH194" s="332">
        <v>0</v>
      </c>
      <c r="AI194" s="332">
        <v>7950000</v>
      </c>
      <c r="AJ194" s="332">
        <v>0</v>
      </c>
      <c r="AK194" s="332">
        <v>7950000</v>
      </c>
      <c r="AL194" s="332">
        <v>0</v>
      </c>
      <c r="AM194" s="332">
        <v>4250000</v>
      </c>
      <c r="AN194" s="332">
        <v>0</v>
      </c>
    </row>
    <row r="195" spans="1:40" s="4" customFormat="1" x14ac:dyDescent="0.25">
      <c r="A195" s="13" t="s">
        <v>298</v>
      </c>
      <c r="B195" s="1" t="s">
        <v>299</v>
      </c>
      <c r="C195" s="239">
        <v>4800000</v>
      </c>
      <c r="D195" s="176">
        <v>20000000</v>
      </c>
      <c r="E195" s="176">
        <v>0</v>
      </c>
      <c r="F195" s="176">
        <v>0</v>
      </c>
      <c r="G195" s="176">
        <v>1000000</v>
      </c>
      <c r="H195" s="176">
        <f t="shared" si="71"/>
        <v>21000000</v>
      </c>
      <c r="I195" s="176">
        <v>0</v>
      </c>
      <c r="J195" s="176">
        <v>500000</v>
      </c>
      <c r="K195" s="176">
        <f t="shared" si="72"/>
        <v>20500000</v>
      </c>
      <c r="L195" s="176">
        <v>0</v>
      </c>
      <c r="M195" s="176">
        <v>500000</v>
      </c>
      <c r="N195" s="176">
        <f t="shared" si="66"/>
        <v>0</v>
      </c>
      <c r="O195" s="176">
        <v>0</v>
      </c>
      <c r="P195" s="176">
        <v>500000</v>
      </c>
      <c r="Q195" s="176">
        <f t="shared" si="67"/>
        <v>0</v>
      </c>
      <c r="R195" s="176">
        <f t="shared" si="68"/>
        <v>20500000</v>
      </c>
      <c r="S195" s="176">
        <f t="shared" si="69"/>
        <v>500000</v>
      </c>
      <c r="U195" s="330" t="s">
        <v>298</v>
      </c>
      <c r="V195" s="329" t="s">
        <v>299</v>
      </c>
      <c r="W195" s="332">
        <v>20000000</v>
      </c>
      <c r="X195" s="332">
        <v>0</v>
      </c>
      <c r="Y195" s="332">
        <v>0</v>
      </c>
      <c r="Z195" s="332">
        <v>0</v>
      </c>
      <c r="AA195" s="332">
        <v>0</v>
      </c>
      <c r="AB195" s="332">
        <v>1000000</v>
      </c>
      <c r="AC195" s="332">
        <v>21000000</v>
      </c>
      <c r="AD195" s="332">
        <v>0</v>
      </c>
      <c r="AE195" s="332">
        <v>500000</v>
      </c>
      <c r="AF195" s="332">
        <v>20500000</v>
      </c>
      <c r="AG195" s="332">
        <v>0</v>
      </c>
      <c r="AH195" s="332">
        <v>500000</v>
      </c>
      <c r="AI195" s="332">
        <v>0</v>
      </c>
      <c r="AJ195" s="332">
        <v>0</v>
      </c>
      <c r="AK195" s="332">
        <v>500000</v>
      </c>
      <c r="AL195" s="332">
        <v>0</v>
      </c>
      <c r="AM195" s="332">
        <v>20500000</v>
      </c>
      <c r="AN195" s="332">
        <v>0</v>
      </c>
    </row>
    <row r="196" spans="1:40" x14ac:dyDescent="0.25">
      <c r="A196" s="13" t="s">
        <v>300</v>
      </c>
      <c r="B196" s="1" t="s">
        <v>301</v>
      </c>
      <c r="C196" s="239">
        <v>7407941.5099999998</v>
      </c>
      <c r="D196" s="176">
        <v>62500000</v>
      </c>
      <c r="E196" s="176">
        <v>0</v>
      </c>
      <c r="F196" s="176">
        <v>0</v>
      </c>
      <c r="G196" s="176">
        <v>0</v>
      </c>
      <c r="H196" s="176">
        <f t="shared" si="71"/>
        <v>62500000</v>
      </c>
      <c r="I196" s="176">
        <v>821000</v>
      </c>
      <c r="J196" s="176">
        <v>57099985.079999998</v>
      </c>
      <c r="K196" s="176">
        <f t="shared" si="72"/>
        <v>5400014.9200000018</v>
      </c>
      <c r="L196" s="176">
        <v>32860155</v>
      </c>
      <c r="M196" s="176">
        <v>37681285.079999998</v>
      </c>
      <c r="N196" s="176">
        <f t="shared" si="66"/>
        <v>19418700</v>
      </c>
      <c r="O196" s="176">
        <v>821000</v>
      </c>
      <c r="P196" s="176">
        <v>57102730.079999998</v>
      </c>
      <c r="Q196" s="176">
        <f t="shared" si="67"/>
        <v>2745</v>
      </c>
      <c r="R196" s="176">
        <f t="shared" si="68"/>
        <v>5397269.9200000018</v>
      </c>
      <c r="S196" s="176">
        <f t="shared" si="69"/>
        <v>37681285.079999998</v>
      </c>
      <c r="U196" s="330" t="s">
        <v>300</v>
      </c>
      <c r="V196" s="329" t="s">
        <v>301</v>
      </c>
      <c r="W196" s="332">
        <v>62500000</v>
      </c>
      <c r="X196" s="332">
        <v>0</v>
      </c>
      <c r="Y196" s="332">
        <v>0</v>
      </c>
      <c r="Z196" s="332">
        <v>0</v>
      </c>
      <c r="AA196" s="332">
        <v>0</v>
      </c>
      <c r="AB196" s="332">
        <v>0</v>
      </c>
      <c r="AC196" s="332">
        <v>62500000</v>
      </c>
      <c r="AD196" s="332">
        <v>821000</v>
      </c>
      <c r="AE196" s="332">
        <v>57099985.079999998</v>
      </c>
      <c r="AF196" s="332">
        <v>5400014.9200000018</v>
      </c>
      <c r="AG196" s="332">
        <v>32860155</v>
      </c>
      <c r="AH196" s="332">
        <v>37681285.079999998</v>
      </c>
      <c r="AI196" s="332">
        <v>19418700</v>
      </c>
      <c r="AJ196" s="332">
        <v>821000</v>
      </c>
      <c r="AK196" s="332">
        <v>57102730.079999998</v>
      </c>
      <c r="AL196" s="332">
        <v>2745</v>
      </c>
      <c r="AM196" s="332">
        <v>5397269.9200000018</v>
      </c>
      <c r="AN196" s="332">
        <v>0</v>
      </c>
    </row>
    <row r="197" spans="1:40" x14ac:dyDescent="0.25">
      <c r="A197" s="13" t="s">
        <v>302</v>
      </c>
      <c r="B197" s="1" t="s">
        <v>303</v>
      </c>
      <c r="C197" s="239"/>
      <c r="D197" s="176">
        <v>5500000</v>
      </c>
      <c r="E197" s="176">
        <v>0</v>
      </c>
      <c r="F197" s="176">
        <v>0</v>
      </c>
      <c r="G197" s="176">
        <v>0</v>
      </c>
      <c r="H197" s="176">
        <f t="shared" si="71"/>
        <v>5500000</v>
      </c>
      <c r="I197" s="176">
        <v>0</v>
      </c>
      <c r="J197" s="176">
        <v>0</v>
      </c>
      <c r="K197" s="176">
        <f t="shared" si="72"/>
        <v>5500000</v>
      </c>
      <c r="L197" s="176">
        <v>0</v>
      </c>
      <c r="M197" s="176">
        <v>0</v>
      </c>
      <c r="N197" s="176">
        <f t="shared" si="66"/>
        <v>0</v>
      </c>
      <c r="O197" s="176">
        <v>0</v>
      </c>
      <c r="P197" s="176">
        <v>0</v>
      </c>
      <c r="Q197" s="176">
        <f t="shared" si="67"/>
        <v>0</v>
      </c>
      <c r="R197" s="176">
        <f t="shared" si="68"/>
        <v>5500000</v>
      </c>
      <c r="S197" s="176">
        <f t="shared" si="69"/>
        <v>0</v>
      </c>
      <c r="U197" s="330" t="s">
        <v>302</v>
      </c>
      <c r="V197" s="329" t="s">
        <v>303</v>
      </c>
      <c r="W197" s="332">
        <v>5500000</v>
      </c>
      <c r="X197" s="332">
        <v>0</v>
      </c>
      <c r="Y197" s="332">
        <v>0</v>
      </c>
      <c r="Z197" s="332">
        <v>0</v>
      </c>
      <c r="AA197" s="332">
        <v>0</v>
      </c>
      <c r="AB197" s="332">
        <v>0</v>
      </c>
      <c r="AC197" s="332">
        <v>5500000</v>
      </c>
      <c r="AD197" s="332">
        <v>0</v>
      </c>
      <c r="AE197" s="332">
        <v>0</v>
      </c>
      <c r="AF197" s="332">
        <v>5500000</v>
      </c>
      <c r="AG197" s="332">
        <v>0</v>
      </c>
      <c r="AH197" s="332">
        <v>0</v>
      </c>
      <c r="AI197" s="332">
        <v>0</v>
      </c>
      <c r="AJ197" s="332">
        <v>0</v>
      </c>
      <c r="AK197" s="332">
        <v>0</v>
      </c>
      <c r="AL197" s="332">
        <v>0</v>
      </c>
      <c r="AM197" s="332">
        <v>5500000</v>
      </c>
      <c r="AN197" s="332">
        <v>0</v>
      </c>
    </row>
    <row r="198" spans="1:40" s="4" customFormat="1" x14ac:dyDescent="0.25">
      <c r="A198" s="14" t="s">
        <v>304</v>
      </c>
      <c r="B198" s="9" t="s">
        <v>305</v>
      </c>
      <c r="C198" s="10">
        <f>+C199+C200+C201</f>
        <v>58136608.57</v>
      </c>
      <c r="D198" s="10">
        <f>+D199+D200+D201</f>
        <v>38400000</v>
      </c>
      <c r="E198" s="10">
        <f t="shared" ref="E198:P198" si="89">+E199+E200+E201</f>
        <v>0</v>
      </c>
      <c r="F198" s="10">
        <f t="shared" si="89"/>
        <v>0</v>
      </c>
      <c r="G198" s="10">
        <f t="shared" si="89"/>
        <v>0</v>
      </c>
      <c r="H198" s="10">
        <f t="shared" si="71"/>
        <v>38400000</v>
      </c>
      <c r="I198" s="10">
        <f t="shared" si="89"/>
        <v>0</v>
      </c>
      <c r="J198" s="10">
        <f t="shared" si="89"/>
        <v>35541545</v>
      </c>
      <c r="K198" s="10">
        <f t="shared" si="72"/>
        <v>2858455</v>
      </c>
      <c r="L198" s="10">
        <f t="shared" si="89"/>
        <v>0</v>
      </c>
      <c r="M198" s="10">
        <f t="shared" si="89"/>
        <v>13708996</v>
      </c>
      <c r="N198" s="10">
        <f t="shared" si="66"/>
        <v>21832549</v>
      </c>
      <c r="O198" s="10">
        <f t="shared" si="89"/>
        <v>0</v>
      </c>
      <c r="P198" s="10">
        <f t="shared" si="89"/>
        <v>35541545</v>
      </c>
      <c r="Q198" s="10">
        <f t="shared" si="67"/>
        <v>0</v>
      </c>
      <c r="R198" s="10">
        <f t="shared" si="68"/>
        <v>2858455</v>
      </c>
      <c r="S198" s="10">
        <f t="shared" si="69"/>
        <v>13708996</v>
      </c>
      <c r="U198" s="330" t="s">
        <v>304</v>
      </c>
      <c r="V198" s="329" t="s">
        <v>305</v>
      </c>
      <c r="W198" s="332">
        <v>38400000</v>
      </c>
      <c r="X198" s="332">
        <v>0</v>
      </c>
      <c r="Y198" s="332">
        <v>0</v>
      </c>
      <c r="Z198" s="332">
        <v>0</v>
      </c>
      <c r="AA198" s="332">
        <v>0</v>
      </c>
      <c r="AB198" s="332">
        <v>0</v>
      </c>
      <c r="AC198" s="332">
        <v>38400000</v>
      </c>
      <c r="AD198" s="332">
        <v>0</v>
      </c>
      <c r="AE198" s="332">
        <v>35541545</v>
      </c>
      <c r="AF198" s="332">
        <v>2858455</v>
      </c>
      <c r="AG198" s="332">
        <v>0</v>
      </c>
      <c r="AH198" s="332">
        <v>13708996</v>
      </c>
      <c r="AI198" s="332">
        <v>21832549</v>
      </c>
      <c r="AJ198" s="332">
        <v>0</v>
      </c>
      <c r="AK198" s="332">
        <v>35541545</v>
      </c>
      <c r="AL198" s="332">
        <v>0</v>
      </c>
      <c r="AM198" s="332">
        <v>2858455</v>
      </c>
      <c r="AN198" s="332">
        <v>0</v>
      </c>
    </row>
    <row r="199" spans="1:40" s="4" customFormat="1" x14ac:dyDescent="0.25">
      <c r="A199" s="13" t="s">
        <v>306</v>
      </c>
      <c r="B199" s="1" t="s">
        <v>307</v>
      </c>
      <c r="C199" s="239">
        <v>34536608.57</v>
      </c>
      <c r="D199" s="176">
        <v>38400000</v>
      </c>
      <c r="E199" s="176">
        <v>0</v>
      </c>
      <c r="F199" s="176">
        <v>0</v>
      </c>
      <c r="G199" s="176">
        <v>0</v>
      </c>
      <c r="H199" s="176">
        <f t="shared" si="71"/>
        <v>38400000</v>
      </c>
      <c r="I199" s="176">
        <v>0</v>
      </c>
      <c r="J199" s="176">
        <v>35541545</v>
      </c>
      <c r="K199" s="176">
        <f t="shared" si="72"/>
        <v>2858455</v>
      </c>
      <c r="L199" s="176">
        <v>0</v>
      </c>
      <c r="M199" s="176">
        <v>13708996</v>
      </c>
      <c r="N199" s="176">
        <f t="shared" si="66"/>
        <v>21832549</v>
      </c>
      <c r="O199" s="176">
        <v>0</v>
      </c>
      <c r="P199" s="176">
        <v>35541545</v>
      </c>
      <c r="Q199" s="176">
        <f t="shared" si="67"/>
        <v>0</v>
      </c>
      <c r="R199" s="176">
        <f t="shared" si="68"/>
        <v>2858455</v>
      </c>
      <c r="S199" s="176">
        <f t="shared" si="69"/>
        <v>13708996</v>
      </c>
      <c r="U199" s="330" t="s">
        <v>306</v>
      </c>
      <c r="V199" s="329" t="s">
        <v>307</v>
      </c>
      <c r="W199" s="332">
        <v>38400000</v>
      </c>
      <c r="X199" s="332">
        <v>0</v>
      </c>
      <c r="Y199" s="332">
        <v>0</v>
      </c>
      <c r="Z199" s="332">
        <v>0</v>
      </c>
      <c r="AA199" s="332">
        <v>0</v>
      </c>
      <c r="AB199" s="332">
        <v>0</v>
      </c>
      <c r="AC199" s="332">
        <v>38400000</v>
      </c>
      <c r="AD199" s="332">
        <v>0</v>
      </c>
      <c r="AE199" s="332">
        <v>35541545</v>
      </c>
      <c r="AF199" s="332">
        <v>2858455</v>
      </c>
      <c r="AG199" s="332">
        <v>0</v>
      </c>
      <c r="AH199" s="332">
        <v>13708996</v>
      </c>
      <c r="AI199" s="332">
        <v>21832549</v>
      </c>
      <c r="AJ199" s="332">
        <v>0</v>
      </c>
      <c r="AK199" s="332">
        <v>35541545</v>
      </c>
      <c r="AL199" s="332">
        <v>0</v>
      </c>
      <c r="AM199" s="332">
        <v>2858455</v>
      </c>
      <c r="AN199" s="332">
        <v>0</v>
      </c>
    </row>
    <row r="200" spans="1:40" x14ac:dyDescent="0.25">
      <c r="A200" s="269" t="s">
        <v>1700</v>
      </c>
      <c r="B200" s="270" t="s">
        <v>1701</v>
      </c>
      <c r="C200" s="284">
        <v>23600000</v>
      </c>
      <c r="D200" s="239"/>
      <c r="E200" s="239"/>
      <c r="F200" s="239"/>
      <c r="G200" s="239"/>
      <c r="H200" s="239">
        <f t="shared" si="71"/>
        <v>0</v>
      </c>
      <c r="I200" s="239"/>
      <c r="J200" s="239"/>
      <c r="K200" s="239">
        <f t="shared" si="72"/>
        <v>0</v>
      </c>
      <c r="L200" s="239"/>
      <c r="M200" s="239"/>
      <c r="N200" s="239">
        <f t="shared" si="66"/>
        <v>0</v>
      </c>
      <c r="O200" s="239"/>
      <c r="P200" s="239"/>
      <c r="Q200" s="239">
        <f t="shared" si="67"/>
        <v>0</v>
      </c>
      <c r="R200" s="239">
        <f t="shared" si="68"/>
        <v>0</v>
      </c>
      <c r="S200" s="239">
        <f t="shared" si="69"/>
        <v>0</v>
      </c>
      <c r="U200" s="330"/>
      <c r="V200" s="329"/>
      <c r="W200" s="332"/>
      <c r="X200" s="332"/>
      <c r="Y200" s="332"/>
      <c r="Z200" s="332"/>
      <c r="AA200" s="332"/>
      <c r="AB200" s="332"/>
      <c r="AC200" s="332"/>
      <c r="AD200" s="332"/>
      <c r="AE200" s="332"/>
      <c r="AF200" s="332"/>
      <c r="AG200" s="332"/>
      <c r="AH200" s="332"/>
      <c r="AI200" s="332"/>
      <c r="AJ200" s="332"/>
      <c r="AK200" s="332"/>
      <c r="AL200" s="332"/>
      <c r="AM200" s="332"/>
      <c r="AN200" s="332"/>
    </row>
    <row r="201" spans="1:40" x14ac:dyDescent="0.25">
      <c r="A201" s="269" t="s">
        <v>1702</v>
      </c>
      <c r="B201" s="270" t="s">
        <v>1703</v>
      </c>
      <c r="C201" s="284">
        <v>0</v>
      </c>
      <c r="D201" s="239"/>
      <c r="E201" s="239"/>
      <c r="F201" s="239"/>
      <c r="G201" s="239"/>
      <c r="H201" s="239">
        <f t="shared" si="71"/>
        <v>0</v>
      </c>
      <c r="I201" s="239"/>
      <c r="J201" s="239"/>
      <c r="K201" s="239">
        <f t="shared" si="72"/>
        <v>0</v>
      </c>
      <c r="L201" s="239"/>
      <c r="M201" s="239"/>
      <c r="N201" s="239">
        <f t="shared" si="66"/>
        <v>0</v>
      </c>
      <c r="O201" s="239"/>
      <c r="P201" s="239"/>
      <c r="Q201" s="239">
        <f t="shared" si="67"/>
        <v>0</v>
      </c>
      <c r="R201" s="239">
        <f t="shared" si="68"/>
        <v>0</v>
      </c>
      <c r="S201" s="239">
        <f t="shared" si="69"/>
        <v>0</v>
      </c>
      <c r="U201" s="330"/>
      <c r="V201" s="329"/>
      <c r="W201" s="332"/>
      <c r="X201" s="332"/>
      <c r="Y201" s="332"/>
      <c r="Z201" s="332"/>
      <c r="AA201" s="332"/>
      <c r="AB201" s="332"/>
      <c r="AC201" s="332"/>
      <c r="AD201" s="332"/>
      <c r="AE201" s="332"/>
      <c r="AF201" s="332"/>
      <c r="AG201" s="332"/>
      <c r="AH201" s="332"/>
      <c r="AI201" s="332"/>
      <c r="AJ201" s="332"/>
      <c r="AK201" s="332"/>
      <c r="AL201" s="332"/>
      <c r="AM201" s="332"/>
      <c r="AN201" s="332"/>
    </row>
    <row r="202" spans="1:40" x14ac:dyDescent="0.25">
      <c r="A202" s="14" t="s">
        <v>308</v>
      </c>
      <c r="B202" s="9" t="s">
        <v>309</v>
      </c>
      <c r="C202" s="10">
        <f>+C203+C204+C205+C206+C207</f>
        <v>310247512</v>
      </c>
      <c r="D202" s="10">
        <f>+D203+D204+D205+D206+D207</f>
        <v>462097573.77999932</v>
      </c>
      <c r="E202" s="10">
        <f t="shared" ref="E202:P202" si="90">+E203+E204+E205+E206+E207</f>
        <v>0</v>
      </c>
      <c r="F202" s="10">
        <f t="shared" si="90"/>
        <v>34000000</v>
      </c>
      <c r="G202" s="10">
        <f t="shared" si="90"/>
        <v>0</v>
      </c>
      <c r="H202" s="10">
        <f t="shared" si="71"/>
        <v>428097573.77999932</v>
      </c>
      <c r="I202" s="10">
        <f t="shared" si="90"/>
        <v>29655781</v>
      </c>
      <c r="J202" s="10">
        <f t="shared" si="90"/>
        <v>287535000.69999933</v>
      </c>
      <c r="K202" s="10">
        <f t="shared" si="72"/>
        <v>140562573.07999998</v>
      </c>
      <c r="L202" s="10">
        <f t="shared" si="90"/>
        <v>22055366</v>
      </c>
      <c r="M202" s="10">
        <f t="shared" si="90"/>
        <v>204456041.1099993</v>
      </c>
      <c r="N202" s="10">
        <f t="shared" si="66"/>
        <v>83078959.590000033</v>
      </c>
      <c r="O202" s="10">
        <f t="shared" si="90"/>
        <v>2760311</v>
      </c>
      <c r="P202" s="10">
        <f t="shared" si="90"/>
        <v>337337945.69999933</v>
      </c>
      <c r="Q202" s="10">
        <f t="shared" si="67"/>
        <v>49802945</v>
      </c>
      <c r="R202" s="10">
        <f t="shared" si="68"/>
        <v>90759628.079999983</v>
      </c>
      <c r="S202" s="10">
        <f t="shared" si="69"/>
        <v>204456041.1099993</v>
      </c>
      <c r="U202" s="330" t="s">
        <v>308</v>
      </c>
      <c r="V202" s="329" t="s">
        <v>309</v>
      </c>
      <c r="W202" s="332">
        <v>462097573.77999932</v>
      </c>
      <c r="X202" s="332">
        <v>0</v>
      </c>
      <c r="Y202" s="332">
        <v>34000000</v>
      </c>
      <c r="Z202" s="332">
        <v>0</v>
      </c>
      <c r="AA202" s="332">
        <v>0</v>
      </c>
      <c r="AB202" s="332">
        <v>0</v>
      </c>
      <c r="AC202" s="332">
        <v>428097573.77999932</v>
      </c>
      <c r="AD202" s="332">
        <v>29655781</v>
      </c>
      <c r="AE202" s="332">
        <v>287535000.69999933</v>
      </c>
      <c r="AF202" s="332">
        <v>140562573.07999998</v>
      </c>
      <c r="AG202" s="332">
        <v>22055366</v>
      </c>
      <c r="AH202" s="332">
        <v>204456041.1099993</v>
      </c>
      <c r="AI202" s="332">
        <v>83078959.590000033</v>
      </c>
      <c r="AJ202" s="332">
        <v>2760311</v>
      </c>
      <c r="AK202" s="332">
        <v>337337945.69999933</v>
      </c>
      <c r="AL202" s="332">
        <v>49802945</v>
      </c>
      <c r="AM202" s="332">
        <v>90759628.079999983</v>
      </c>
      <c r="AN202" s="332">
        <v>0</v>
      </c>
    </row>
    <row r="203" spans="1:40" x14ac:dyDescent="0.25">
      <c r="A203" s="13" t="s">
        <v>310</v>
      </c>
      <c r="B203" s="1" t="s">
        <v>311</v>
      </c>
      <c r="C203" s="239">
        <v>107784530</v>
      </c>
      <c r="D203" s="176">
        <v>159136770</v>
      </c>
      <c r="E203" s="176">
        <v>0</v>
      </c>
      <c r="F203" s="176">
        <v>24000000</v>
      </c>
      <c r="G203" s="176">
        <v>0</v>
      </c>
      <c r="H203" s="176">
        <f t="shared" si="71"/>
        <v>135136770</v>
      </c>
      <c r="I203" s="176">
        <v>20146281</v>
      </c>
      <c r="J203" s="176">
        <v>44107391</v>
      </c>
      <c r="K203" s="176">
        <f t="shared" si="72"/>
        <v>91029379</v>
      </c>
      <c r="L203" s="176">
        <v>0</v>
      </c>
      <c r="M203" s="176">
        <v>19748900</v>
      </c>
      <c r="N203" s="176">
        <f t="shared" si="66"/>
        <v>24358491</v>
      </c>
      <c r="O203" s="176">
        <v>2407311</v>
      </c>
      <c r="P203" s="176">
        <v>63066836</v>
      </c>
      <c r="Q203" s="176">
        <f t="shared" si="67"/>
        <v>18959445</v>
      </c>
      <c r="R203" s="176">
        <f t="shared" si="68"/>
        <v>72069934</v>
      </c>
      <c r="S203" s="176">
        <f t="shared" si="69"/>
        <v>19748900</v>
      </c>
      <c r="U203" s="330" t="s">
        <v>310</v>
      </c>
      <c r="V203" s="329" t="s">
        <v>311</v>
      </c>
      <c r="W203" s="332">
        <v>159136770</v>
      </c>
      <c r="X203" s="332">
        <v>0</v>
      </c>
      <c r="Y203" s="332">
        <v>24000000</v>
      </c>
      <c r="Z203" s="332">
        <v>0</v>
      </c>
      <c r="AA203" s="332">
        <v>0</v>
      </c>
      <c r="AB203" s="332">
        <v>0</v>
      </c>
      <c r="AC203" s="332">
        <v>135136770</v>
      </c>
      <c r="AD203" s="332">
        <v>20146281</v>
      </c>
      <c r="AE203" s="332">
        <v>44107391</v>
      </c>
      <c r="AF203" s="332">
        <v>91029379</v>
      </c>
      <c r="AG203" s="332">
        <v>0</v>
      </c>
      <c r="AH203" s="332">
        <v>19748900</v>
      </c>
      <c r="AI203" s="332">
        <v>24358491</v>
      </c>
      <c r="AJ203" s="332">
        <v>2407311</v>
      </c>
      <c r="AK203" s="332">
        <v>63066836</v>
      </c>
      <c r="AL203" s="332">
        <v>18959445</v>
      </c>
      <c r="AM203" s="332">
        <v>72069934</v>
      </c>
      <c r="AN203" s="332">
        <v>0</v>
      </c>
    </row>
    <row r="204" spans="1:40" x14ac:dyDescent="0.25">
      <c r="A204" s="13" t="s">
        <v>312</v>
      </c>
      <c r="B204" s="1" t="s">
        <v>313</v>
      </c>
      <c r="C204" s="239">
        <v>41162982</v>
      </c>
      <c r="D204" s="176">
        <v>97160803.779999301</v>
      </c>
      <c r="E204" s="176">
        <v>0</v>
      </c>
      <c r="F204" s="176">
        <v>10000000</v>
      </c>
      <c r="G204" s="176">
        <v>0</v>
      </c>
      <c r="H204" s="176">
        <f t="shared" si="71"/>
        <v>87160803.779999301</v>
      </c>
      <c r="I204" s="176">
        <v>9509500</v>
      </c>
      <c r="J204" s="176">
        <v>63427609.699999303</v>
      </c>
      <c r="K204" s="176">
        <f t="shared" si="72"/>
        <v>23733194.079999998</v>
      </c>
      <c r="L204" s="176">
        <v>9734200</v>
      </c>
      <c r="M204" s="176">
        <v>61112650.109999299</v>
      </c>
      <c r="N204" s="176">
        <f t="shared" si="66"/>
        <v>2314959.5900000036</v>
      </c>
      <c r="O204" s="176">
        <v>353000</v>
      </c>
      <c r="P204" s="176">
        <v>74271109.699999303</v>
      </c>
      <c r="Q204" s="176">
        <f t="shared" si="67"/>
        <v>10843500</v>
      </c>
      <c r="R204" s="176">
        <f t="shared" si="68"/>
        <v>12889694.079999998</v>
      </c>
      <c r="S204" s="176">
        <f t="shared" si="69"/>
        <v>61112650.109999299</v>
      </c>
      <c r="U204" s="330" t="s">
        <v>312</v>
      </c>
      <c r="V204" s="329" t="s">
        <v>313</v>
      </c>
      <c r="W204" s="332">
        <v>97160803.779999301</v>
      </c>
      <c r="X204" s="332">
        <v>0</v>
      </c>
      <c r="Y204" s="332">
        <v>10000000</v>
      </c>
      <c r="Z204" s="332">
        <v>0</v>
      </c>
      <c r="AA204" s="332">
        <v>0</v>
      </c>
      <c r="AB204" s="332">
        <v>0</v>
      </c>
      <c r="AC204" s="332">
        <v>87160803.779999301</v>
      </c>
      <c r="AD204" s="332">
        <v>9509500</v>
      </c>
      <c r="AE204" s="332">
        <v>63427609.699999303</v>
      </c>
      <c r="AF204" s="332">
        <v>23733194.079999998</v>
      </c>
      <c r="AG204" s="332">
        <v>9734200</v>
      </c>
      <c r="AH204" s="332">
        <v>61112650.109999299</v>
      </c>
      <c r="AI204" s="332">
        <v>2314959.5900000036</v>
      </c>
      <c r="AJ204" s="332">
        <v>353000</v>
      </c>
      <c r="AK204" s="332">
        <v>74271109.699999303</v>
      </c>
      <c r="AL204" s="332">
        <v>10843500</v>
      </c>
      <c r="AM204" s="332">
        <v>12889694.079999998</v>
      </c>
      <c r="AN204" s="332">
        <v>0</v>
      </c>
    </row>
    <row r="205" spans="1:40" s="4" customFormat="1" x14ac:dyDescent="0.25">
      <c r="A205" s="13" t="s">
        <v>314</v>
      </c>
      <c r="B205" s="1" t="s">
        <v>315</v>
      </c>
      <c r="C205" s="239">
        <v>11300000</v>
      </c>
      <c r="D205" s="176">
        <v>800000</v>
      </c>
      <c r="E205" s="176">
        <v>0</v>
      </c>
      <c r="F205" s="176">
        <v>0</v>
      </c>
      <c r="G205" s="176">
        <v>0</v>
      </c>
      <c r="H205" s="176">
        <f t="shared" si="71"/>
        <v>800000</v>
      </c>
      <c r="I205" s="176">
        <v>0</v>
      </c>
      <c r="J205" s="176">
        <v>0</v>
      </c>
      <c r="K205" s="176">
        <f t="shared" si="72"/>
        <v>800000</v>
      </c>
      <c r="L205" s="176">
        <v>0</v>
      </c>
      <c r="M205" s="176">
        <v>0</v>
      </c>
      <c r="N205" s="176">
        <f t="shared" si="66"/>
        <v>0</v>
      </c>
      <c r="O205" s="176">
        <v>0</v>
      </c>
      <c r="P205" s="176">
        <v>0</v>
      </c>
      <c r="Q205" s="176">
        <f t="shared" si="67"/>
        <v>0</v>
      </c>
      <c r="R205" s="176">
        <f t="shared" si="68"/>
        <v>800000</v>
      </c>
      <c r="S205" s="176">
        <f t="shared" si="69"/>
        <v>0</v>
      </c>
      <c r="U205" s="330" t="s">
        <v>314</v>
      </c>
      <c r="V205" s="329" t="s">
        <v>315</v>
      </c>
      <c r="W205" s="332">
        <v>800000</v>
      </c>
      <c r="X205" s="332">
        <v>0</v>
      </c>
      <c r="Y205" s="332">
        <v>0</v>
      </c>
      <c r="Z205" s="332">
        <v>0</v>
      </c>
      <c r="AA205" s="332">
        <v>0</v>
      </c>
      <c r="AB205" s="332">
        <v>0</v>
      </c>
      <c r="AC205" s="332">
        <v>800000</v>
      </c>
      <c r="AD205" s="332">
        <v>0</v>
      </c>
      <c r="AE205" s="332">
        <v>0</v>
      </c>
      <c r="AF205" s="332">
        <v>800000</v>
      </c>
      <c r="AG205" s="332">
        <v>0</v>
      </c>
      <c r="AH205" s="332">
        <v>0</v>
      </c>
      <c r="AI205" s="332">
        <v>0</v>
      </c>
      <c r="AJ205" s="332">
        <v>0</v>
      </c>
      <c r="AK205" s="332">
        <v>0</v>
      </c>
      <c r="AL205" s="332">
        <v>0</v>
      </c>
      <c r="AM205" s="332">
        <v>800000</v>
      </c>
      <c r="AN205" s="332">
        <v>0</v>
      </c>
    </row>
    <row r="206" spans="1:40" s="4" customFormat="1" x14ac:dyDescent="0.25">
      <c r="A206" s="13" t="s">
        <v>316</v>
      </c>
      <c r="B206" s="1" t="s">
        <v>317</v>
      </c>
      <c r="C206" s="239">
        <v>0</v>
      </c>
      <c r="D206" s="176">
        <v>5000000</v>
      </c>
      <c r="E206" s="176">
        <v>0</v>
      </c>
      <c r="F206" s="176">
        <v>0</v>
      </c>
      <c r="G206" s="176">
        <v>0</v>
      </c>
      <c r="H206" s="176">
        <f t="shared" si="71"/>
        <v>5000000</v>
      </c>
      <c r="I206" s="176">
        <v>0</v>
      </c>
      <c r="J206" s="176">
        <v>0</v>
      </c>
      <c r="K206" s="176">
        <f t="shared" si="72"/>
        <v>5000000</v>
      </c>
      <c r="L206" s="176">
        <v>0</v>
      </c>
      <c r="M206" s="176">
        <v>0</v>
      </c>
      <c r="N206" s="176">
        <f t="shared" ref="N206:N269" si="91">+J206-M206</f>
        <v>0</v>
      </c>
      <c r="O206" s="176">
        <v>0</v>
      </c>
      <c r="P206" s="176">
        <v>0</v>
      </c>
      <c r="Q206" s="176">
        <f t="shared" ref="Q206:Q269" si="92">+P206-J206</f>
        <v>0</v>
      </c>
      <c r="R206" s="176">
        <f t="shared" ref="R206:R269" si="93">+H206-P206</f>
        <v>5000000</v>
      </c>
      <c r="S206" s="176">
        <f t="shared" ref="S206:S269" si="94">+M206</f>
        <v>0</v>
      </c>
      <c r="U206" s="330" t="s">
        <v>316</v>
      </c>
      <c r="V206" s="329" t="s">
        <v>317</v>
      </c>
      <c r="W206" s="332">
        <v>5000000</v>
      </c>
      <c r="X206" s="332">
        <v>0</v>
      </c>
      <c r="Y206" s="332">
        <v>0</v>
      </c>
      <c r="Z206" s="332">
        <v>0</v>
      </c>
      <c r="AA206" s="332">
        <v>0</v>
      </c>
      <c r="AB206" s="332">
        <v>0</v>
      </c>
      <c r="AC206" s="332">
        <v>5000000</v>
      </c>
      <c r="AD206" s="332">
        <v>0</v>
      </c>
      <c r="AE206" s="332">
        <v>0</v>
      </c>
      <c r="AF206" s="332">
        <v>5000000</v>
      </c>
      <c r="AG206" s="332">
        <v>0</v>
      </c>
      <c r="AH206" s="332">
        <v>0</v>
      </c>
      <c r="AI206" s="332">
        <v>0</v>
      </c>
      <c r="AJ206" s="332">
        <v>0</v>
      </c>
      <c r="AK206" s="332">
        <v>0</v>
      </c>
      <c r="AL206" s="332">
        <v>0</v>
      </c>
      <c r="AM206" s="332">
        <v>5000000</v>
      </c>
      <c r="AN206" s="332">
        <v>0</v>
      </c>
    </row>
    <row r="207" spans="1:40" x14ac:dyDescent="0.25">
      <c r="A207" s="13" t="s">
        <v>318</v>
      </c>
      <c r="B207" s="1" t="s">
        <v>319</v>
      </c>
      <c r="C207" s="239">
        <v>150000000</v>
      </c>
      <c r="D207" s="176">
        <v>200000000</v>
      </c>
      <c r="E207" s="176">
        <v>0</v>
      </c>
      <c r="F207" s="176">
        <v>0</v>
      </c>
      <c r="G207" s="176">
        <v>0</v>
      </c>
      <c r="H207" s="176">
        <f t="shared" ref="H207:H270" si="95">+D207+E207-F207+G207</f>
        <v>200000000</v>
      </c>
      <c r="I207" s="176">
        <v>0</v>
      </c>
      <c r="J207" s="176">
        <v>180000000</v>
      </c>
      <c r="K207" s="176">
        <f t="shared" ref="K207:K270" si="96">+H207-J207</f>
        <v>20000000</v>
      </c>
      <c r="L207" s="176">
        <v>12321166</v>
      </c>
      <c r="M207" s="176">
        <v>123594491</v>
      </c>
      <c r="N207" s="176">
        <f t="shared" si="91"/>
        <v>56405509</v>
      </c>
      <c r="O207" s="176">
        <v>0</v>
      </c>
      <c r="P207" s="176">
        <v>200000000</v>
      </c>
      <c r="Q207" s="176">
        <f t="shared" si="92"/>
        <v>20000000</v>
      </c>
      <c r="R207" s="176">
        <f t="shared" si="93"/>
        <v>0</v>
      </c>
      <c r="S207" s="176">
        <f t="shared" si="94"/>
        <v>123594491</v>
      </c>
      <c r="U207" s="330" t="s">
        <v>318</v>
      </c>
      <c r="V207" s="329" t="s">
        <v>319</v>
      </c>
      <c r="W207" s="332">
        <v>200000000</v>
      </c>
      <c r="X207" s="332">
        <v>0</v>
      </c>
      <c r="Y207" s="332">
        <v>0</v>
      </c>
      <c r="Z207" s="332">
        <v>0</v>
      </c>
      <c r="AA207" s="332">
        <v>0</v>
      </c>
      <c r="AB207" s="332">
        <v>0</v>
      </c>
      <c r="AC207" s="332">
        <v>200000000</v>
      </c>
      <c r="AD207" s="332">
        <v>0</v>
      </c>
      <c r="AE207" s="332">
        <v>180000000</v>
      </c>
      <c r="AF207" s="332">
        <v>20000000</v>
      </c>
      <c r="AG207" s="332">
        <v>12321166</v>
      </c>
      <c r="AH207" s="332">
        <v>123594491</v>
      </c>
      <c r="AI207" s="332">
        <v>56405509</v>
      </c>
      <c r="AJ207" s="332">
        <v>0</v>
      </c>
      <c r="AK207" s="332">
        <v>200000000</v>
      </c>
      <c r="AL207" s="332">
        <v>20000000</v>
      </c>
      <c r="AM207" s="332">
        <v>0</v>
      </c>
      <c r="AN207" s="332">
        <v>0</v>
      </c>
    </row>
    <row r="208" spans="1:40" x14ac:dyDescent="0.25">
      <c r="A208" s="14" t="s">
        <v>320</v>
      </c>
      <c r="B208" s="9" t="s">
        <v>321</v>
      </c>
      <c r="C208" s="10">
        <f>+C209+C210+C211+C213+C212</f>
        <v>168172164.28</v>
      </c>
      <c r="D208" s="10">
        <f>+D209+D210+D211+D213+D212</f>
        <v>432990821</v>
      </c>
      <c r="E208" s="10">
        <f t="shared" ref="E208:P208" si="97">+E209+E210+E211+E213+E212</f>
        <v>0</v>
      </c>
      <c r="F208" s="10">
        <f t="shared" si="97"/>
        <v>0</v>
      </c>
      <c r="G208" s="10">
        <f t="shared" si="97"/>
        <v>2500000</v>
      </c>
      <c r="H208" s="10">
        <f t="shared" si="95"/>
        <v>435490821</v>
      </c>
      <c r="I208" s="10">
        <f t="shared" si="97"/>
        <v>13150942</v>
      </c>
      <c r="J208" s="10">
        <f t="shared" si="97"/>
        <v>127376480</v>
      </c>
      <c r="K208" s="10">
        <f t="shared" si="96"/>
        <v>308114341</v>
      </c>
      <c r="L208" s="10">
        <f t="shared" si="97"/>
        <v>5017384</v>
      </c>
      <c r="M208" s="10">
        <f t="shared" si="97"/>
        <v>67761288.270000011</v>
      </c>
      <c r="N208" s="10">
        <f t="shared" si="91"/>
        <v>59615191.729999989</v>
      </c>
      <c r="O208" s="10">
        <f t="shared" si="97"/>
        <v>92207575</v>
      </c>
      <c r="P208" s="10">
        <f t="shared" si="97"/>
        <v>226303705</v>
      </c>
      <c r="Q208" s="10">
        <f t="shared" si="92"/>
        <v>98927225</v>
      </c>
      <c r="R208" s="10">
        <f t="shared" si="93"/>
        <v>209187116</v>
      </c>
      <c r="S208" s="10">
        <f t="shared" si="94"/>
        <v>67761288.270000011</v>
      </c>
      <c r="U208" s="330" t="s">
        <v>320</v>
      </c>
      <c r="V208" s="329" t="s">
        <v>321</v>
      </c>
      <c r="W208" s="332">
        <v>432990821</v>
      </c>
      <c r="X208" s="332">
        <v>0</v>
      </c>
      <c r="Y208" s="332">
        <v>0</v>
      </c>
      <c r="Z208" s="332">
        <v>0</v>
      </c>
      <c r="AA208" s="332">
        <v>0</v>
      </c>
      <c r="AB208" s="332">
        <v>2500000</v>
      </c>
      <c r="AC208" s="332">
        <v>435490821</v>
      </c>
      <c r="AD208" s="332">
        <v>13150942</v>
      </c>
      <c r="AE208" s="332">
        <v>127376480</v>
      </c>
      <c r="AF208" s="332">
        <v>308114341</v>
      </c>
      <c r="AG208" s="332">
        <v>5017384</v>
      </c>
      <c r="AH208" s="332">
        <v>67761288.270000011</v>
      </c>
      <c r="AI208" s="332">
        <v>59615191.729999989</v>
      </c>
      <c r="AJ208" s="332">
        <v>92207575</v>
      </c>
      <c r="AK208" s="332">
        <v>226303705</v>
      </c>
      <c r="AL208" s="332">
        <v>98927225</v>
      </c>
      <c r="AM208" s="332">
        <v>209187116</v>
      </c>
      <c r="AN208" s="332">
        <v>0</v>
      </c>
    </row>
    <row r="209" spans="1:40" s="4" customFormat="1" x14ac:dyDescent="0.25">
      <c r="A209" s="13" t="s">
        <v>322</v>
      </c>
      <c r="B209" s="1" t="s">
        <v>323</v>
      </c>
      <c r="C209" s="239">
        <v>21880267</v>
      </c>
      <c r="D209" s="176">
        <v>39099800</v>
      </c>
      <c r="E209" s="176">
        <v>0</v>
      </c>
      <c r="F209" s="176">
        <v>0</v>
      </c>
      <c r="G209" s="176">
        <v>0</v>
      </c>
      <c r="H209" s="176">
        <f t="shared" si="95"/>
        <v>39099800</v>
      </c>
      <c r="I209" s="176">
        <v>899200</v>
      </c>
      <c r="J209" s="176">
        <v>20190950</v>
      </c>
      <c r="K209" s="176">
        <f t="shared" si="96"/>
        <v>18908850</v>
      </c>
      <c r="L209" s="176">
        <v>780000</v>
      </c>
      <c r="M209" s="176">
        <v>20071750</v>
      </c>
      <c r="N209" s="176">
        <f t="shared" si="91"/>
        <v>119200</v>
      </c>
      <c r="O209" s="176">
        <v>899200</v>
      </c>
      <c r="P209" s="176">
        <v>30190950</v>
      </c>
      <c r="Q209" s="176">
        <f t="shared" si="92"/>
        <v>10000000</v>
      </c>
      <c r="R209" s="176">
        <f t="shared" si="93"/>
        <v>8908850</v>
      </c>
      <c r="S209" s="176">
        <f t="shared" si="94"/>
        <v>20071750</v>
      </c>
      <c r="U209" s="330" t="s">
        <v>322</v>
      </c>
      <c r="V209" s="329" t="s">
        <v>323</v>
      </c>
      <c r="W209" s="332">
        <v>39099800</v>
      </c>
      <c r="X209" s="332">
        <v>0</v>
      </c>
      <c r="Y209" s="332">
        <v>0</v>
      </c>
      <c r="Z209" s="332">
        <v>0</v>
      </c>
      <c r="AA209" s="332">
        <v>0</v>
      </c>
      <c r="AB209" s="332">
        <v>0</v>
      </c>
      <c r="AC209" s="332">
        <v>39099800</v>
      </c>
      <c r="AD209" s="332">
        <v>899200</v>
      </c>
      <c r="AE209" s="332">
        <v>20190950</v>
      </c>
      <c r="AF209" s="332">
        <v>18908850</v>
      </c>
      <c r="AG209" s="332">
        <v>780000</v>
      </c>
      <c r="AH209" s="332">
        <v>20071750</v>
      </c>
      <c r="AI209" s="332">
        <v>119200</v>
      </c>
      <c r="AJ209" s="332">
        <v>899200</v>
      </c>
      <c r="AK209" s="332">
        <v>30190950</v>
      </c>
      <c r="AL209" s="332">
        <v>10000000</v>
      </c>
      <c r="AM209" s="332">
        <v>8908850</v>
      </c>
      <c r="AN209" s="332">
        <v>0</v>
      </c>
    </row>
    <row r="210" spans="1:40" x14ac:dyDescent="0.25">
      <c r="A210" s="13" t="s">
        <v>324</v>
      </c>
      <c r="B210" s="1" t="s">
        <v>325</v>
      </c>
      <c r="C210" s="239">
        <v>136846117.28</v>
      </c>
      <c r="D210" s="176">
        <v>360246000</v>
      </c>
      <c r="E210" s="176">
        <v>0</v>
      </c>
      <c r="F210" s="176">
        <v>0</v>
      </c>
      <c r="G210" s="176">
        <v>0</v>
      </c>
      <c r="H210" s="176">
        <f t="shared" si="95"/>
        <v>360246000</v>
      </c>
      <c r="I210" s="176">
        <v>12251742</v>
      </c>
      <c r="J210" s="176">
        <v>76547787</v>
      </c>
      <c r="K210" s="176">
        <f t="shared" si="96"/>
        <v>283698213</v>
      </c>
      <c r="L210" s="176">
        <v>4237384</v>
      </c>
      <c r="M210" s="176">
        <v>47051795.270000003</v>
      </c>
      <c r="N210" s="176">
        <f t="shared" si="91"/>
        <v>29495991.729999997</v>
      </c>
      <c r="O210" s="176">
        <v>91308375</v>
      </c>
      <c r="P210" s="176">
        <v>165475012</v>
      </c>
      <c r="Q210" s="176">
        <f t="shared" si="92"/>
        <v>88927225</v>
      </c>
      <c r="R210" s="176">
        <f t="shared" si="93"/>
        <v>194770988</v>
      </c>
      <c r="S210" s="176">
        <f t="shared" si="94"/>
        <v>47051795.270000003</v>
      </c>
      <c r="U210" s="330" t="s">
        <v>324</v>
      </c>
      <c r="V210" s="329" t="s">
        <v>325</v>
      </c>
      <c r="W210" s="332">
        <v>360246000</v>
      </c>
      <c r="X210" s="332">
        <v>0</v>
      </c>
      <c r="Y210" s="332">
        <v>0</v>
      </c>
      <c r="Z210" s="332">
        <v>0</v>
      </c>
      <c r="AA210" s="332">
        <v>0</v>
      </c>
      <c r="AB210" s="332">
        <v>0</v>
      </c>
      <c r="AC210" s="332">
        <v>360246000</v>
      </c>
      <c r="AD210" s="332">
        <v>12251742</v>
      </c>
      <c r="AE210" s="332">
        <v>76547787</v>
      </c>
      <c r="AF210" s="332">
        <v>283698213</v>
      </c>
      <c r="AG210" s="332">
        <v>4237384</v>
      </c>
      <c r="AH210" s="332">
        <v>47051795.270000003</v>
      </c>
      <c r="AI210" s="332">
        <v>29495991.729999997</v>
      </c>
      <c r="AJ210" s="332">
        <v>91308375</v>
      </c>
      <c r="AK210" s="332">
        <v>165475012</v>
      </c>
      <c r="AL210" s="332">
        <v>88927225</v>
      </c>
      <c r="AM210" s="332">
        <v>194770988</v>
      </c>
      <c r="AN210" s="332">
        <v>0</v>
      </c>
    </row>
    <row r="211" spans="1:40" x14ac:dyDescent="0.25">
      <c r="A211" s="13" t="s">
        <v>326</v>
      </c>
      <c r="B211" s="1" t="s">
        <v>327</v>
      </c>
      <c r="C211" s="239">
        <v>4445780</v>
      </c>
      <c r="D211" s="176">
        <v>33395021</v>
      </c>
      <c r="E211" s="176">
        <v>0</v>
      </c>
      <c r="F211" s="176">
        <v>0</v>
      </c>
      <c r="G211" s="176">
        <v>2500000</v>
      </c>
      <c r="H211" s="176">
        <f t="shared" si="95"/>
        <v>35895021</v>
      </c>
      <c r="I211" s="176"/>
      <c r="J211" s="176"/>
      <c r="K211" s="176">
        <f t="shared" si="96"/>
        <v>35895021</v>
      </c>
      <c r="L211" s="176"/>
      <c r="M211" s="176"/>
      <c r="N211" s="176">
        <f t="shared" si="91"/>
        <v>0</v>
      </c>
      <c r="O211" s="176"/>
      <c r="P211" s="176"/>
      <c r="Q211" s="176">
        <f t="shared" si="92"/>
        <v>0</v>
      </c>
      <c r="R211" s="176">
        <f t="shared" si="93"/>
        <v>35895021</v>
      </c>
      <c r="S211" s="176">
        <f t="shared" si="94"/>
        <v>0</v>
      </c>
      <c r="U211" s="330"/>
      <c r="V211" s="329"/>
      <c r="W211" s="332"/>
      <c r="X211" s="332"/>
      <c r="Y211" s="332"/>
      <c r="Z211" s="332"/>
      <c r="AA211" s="332"/>
      <c r="AB211" s="332"/>
      <c r="AC211" s="332"/>
      <c r="AD211" s="332"/>
      <c r="AE211" s="332"/>
      <c r="AF211" s="332"/>
      <c r="AG211" s="332"/>
      <c r="AH211" s="332"/>
      <c r="AI211" s="332"/>
      <c r="AJ211" s="332"/>
      <c r="AK211" s="332"/>
      <c r="AL211" s="332"/>
      <c r="AM211" s="332"/>
      <c r="AN211" s="332"/>
    </row>
    <row r="212" spans="1:40" s="4" customFormat="1" x14ac:dyDescent="0.25">
      <c r="A212" s="269" t="s">
        <v>1704</v>
      </c>
      <c r="B212" s="270" t="s">
        <v>1194</v>
      </c>
      <c r="C212" s="284">
        <v>0</v>
      </c>
      <c r="D212" s="239"/>
      <c r="E212" s="239"/>
      <c r="F212" s="239"/>
      <c r="G212" s="239"/>
      <c r="H212" s="239">
        <f t="shared" si="95"/>
        <v>0</v>
      </c>
      <c r="I212" s="239">
        <v>0</v>
      </c>
      <c r="J212" s="239">
        <v>30637743</v>
      </c>
      <c r="K212" s="239">
        <f t="shared" si="96"/>
        <v>-30637743</v>
      </c>
      <c r="L212" s="239">
        <v>0</v>
      </c>
      <c r="M212" s="239">
        <v>637743</v>
      </c>
      <c r="N212" s="239">
        <f t="shared" si="91"/>
        <v>30000000</v>
      </c>
      <c r="O212" s="239">
        <v>0</v>
      </c>
      <c r="P212" s="239">
        <v>30637743</v>
      </c>
      <c r="Q212" s="239">
        <f t="shared" si="92"/>
        <v>0</v>
      </c>
      <c r="R212" s="239">
        <f t="shared" si="93"/>
        <v>-30637743</v>
      </c>
      <c r="S212" s="239">
        <f t="shared" si="94"/>
        <v>637743</v>
      </c>
      <c r="U212" s="330" t="s">
        <v>326</v>
      </c>
      <c r="V212" s="329" t="s">
        <v>327</v>
      </c>
      <c r="W212" s="332">
        <v>33395021</v>
      </c>
      <c r="X212" s="332">
        <v>0</v>
      </c>
      <c r="Y212" s="332">
        <v>0</v>
      </c>
      <c r="Z212" s="332">
        <v>0</v>
      </c>
      <c r="AA212" s="332">
        <v>0</v>
      </c>
      <c r="AB212" s="332">
        <v>2500000</v>
      </c>
      <c r="AC212" s="332">
        <v>35895021</v>
      </c>
      <c r="AD212" s="332">
        <v>0</v>
      </c>
      <c r="AE212" s="332">
        <v>30637743</v>
      </c>
      <c r="AF212" s="332">
        <v>5257278</v>
      </c>
      <c r="AG212" s="332">
        <v>0</v>
      </c>
      <c r="AH212" s="332">
        <v>637743</v>
      </c>
      <c r="AI212" s="332">
        <v>30000000</v>
      </c>
      <c r="AJ212" s="332">
        <v>0</v>
      </c>
      <c r="AK212" s="332">
        <v>30637743</v>
      </c>
      <c r="AL212" s="332">
        <v>0</v>
      </c>
      <c r="AM212" s="332">
        <v>5257278</v>
      </c>
      <c r="AN212" s="332">
        <v>0</v>
      </c>
    </row>
    <row r="213" spans="1:40" x14ac:dyDescent="0.25">
      <c r="A213" s="13" t="s">
        <v>328</v>
      </c>
      <c r="B213" s="1" t="s">
        <v>329</v>
      </c>
      <c r="C213" s="239">
        <v>5000000</v>
      </c>
      <c r="D213" s="176">
        <v>250000</v>
      </c>
      <c r="E213" s="176">
        <v>0</v>
      </c>
      <c r="F213" s="176">
        <v>0</v>
      </c>
      <c r="G213" s="176">
        <v>0</v>
      </c>
      <c r="H213" s="176">
        <f t="shared" si="95"/>
        <v>250000</v>
      </c>
      <c r="I213" s="176">
        <v>0</v>
      </c>
      <c r="J213" s="176">
        <v>0</v>
      </c>
      <c r="K213" s="176">
        <f t="shared" si="96"/>
        <v>250000</v>
      </c>
      <c r="L213" s="176">
        <v>0</v>
      </c>
      <c r="M213" s="176">
        <v>0</v>
      </c>
      <c r="N213" s="176">
        <f t="shared" si="91"/>
        <v>0</v>
      </c>
      <c r="O213" s="176">
        <v>0</v>
      </c>
      <c r="P213" s="176">
        <v>0</v>
      </c>
      <c r="Q213" s="176">
        <f t="shared" si="92"/>
        <v>0</v>
      </c>
      <c r="R213" s="176">
        <f t="shared" si="93"/>
        <v>250000</v>
      </c>
      <c r="S213" s="176">
        <f t="shared" si="94"/>
        <v>0</v>
      </c>
      <c r="U213" s="330" t="s">
        <v>328</v>
      </c>
      <c r="V213" s="329" t="s">
        <v>329</v>
      </c>
      <c r="W213" s="332">
        <v>250000</v>
      </c>
      <c r="X213" s="332">
        <v>0</v>
      </c>
      <c r="Y213" s="332">
        <v>0</v>
      </c>
      <c r="Z213" s="332">
        <v>0</v>
      </c>
      <c r="AA213" s="332">
        <v>0</v>
      </c>
      <c r="AB213" s="332">
        <v>0</v>
      </c>
      <c r="AC213" s="332">
        <v>250000</v>
      </c>
      <c r="AD213" s="332">
        <v>0</v>
      </c>
      <c r="AE213" s="332">
        <v>0</v>
      </c>
      <c r="AF213" s="332">
        <v>250000</v>
      </c>
      <c r="AG213" s="332">
        <v>0</v>
      </c>
      <c r="AH213" s="332">
        <v>0</v>
      </c>
      <c r="AI213" s="332">
        <v>0</v>
      </c>
      <c r="AJ213" s="332">
        <v>0</v>
      </c>
      <c r="AK213" s="332">
        <v>0</v>
      </c>
      <c r="AL213" s="332">
        <v>0</v>
      </c>
      <c r="AM213" s="332">
        <v>250000</v>
      </c>
      <c r="AN213" s="332">
        <v>0</v>
      </c>
    </row>
    <row r="214" spans="1:40" s="4" customFormat="1" x14ac:dyDescent="0.25">
      <c r="A214" s="14" t="s">
        <v>330</v>
      </c>
      <c r="B214" s="9" t="s">
        <v>331</v>
      </c>
      <c r="C214" s="10">
        <f>+C215+C218+C216+C217</f>
        <v>30703503.490000002</v>
      </c>
      <c r="D214" s="10">
        <f>+D215+D218+D216+D217</f>
        <v>36300000</v>
      </c>
      <c r="E214" s="10">
        <f t="shared" ref="E214:P214" si="98">+E215+E218+E216+E217</f>
        <v>0</v>
      </c>
      <c r="F214" s="10">
        <f t="shared" si="98"/>
        <v>0</v>
      </c>
      <c r="G214" s="10">
        <f t="shared" si="98"/>
        <v>2500000</v>
      </c>
      <c r="H214" s="10">
        <f t="shared" si="95"/>
        <v>38800000</v>
      </c>
      <c r="I214" s="10">
        <f t="shared" si="98"/>
        <v>0</v>
      </c>
      <c r="J214" s="10">
        <f t="shared" si="98"/>
        <v>1391000</v>
      </c>
      <c r="K214" s="10">
        <f t="shared" si="96"/>
        <v>37409000</v>
      </c>
      <c r="L214" s="10">
        <f t="shared" si="98"/>
        <v>0</v>
      </c>
      <c r="M214" s="10">
        <f t="shared" si="98"/>
        <v>1391000</v>
      </c>
      <c r="N214" s="10">
        <f t="shared" si="91"/>
        <v>0</v>
      </c>
      <c r="O214" s="10">
        <f t="shared" si="98"/>
        <v>0</v>
      </c>
      <c r="P214" s="10">
        <f t="shared" si="98"/>
        <v>1391000</v>
      </c>
      <c r="Q214" s="10">
        <f t="shared" si="92"/>
        <v>0</v>
      </c>
      <c r="R214" s="10">
        <f t="shared" si="93"/>
        <v>37409000</v>
      </c>
      <c r="S214" s="10">
        <f t="shared" si="94"/>
        <v>1391000</v>
      </c>
      <c r="U214" s="330" t="s">
        <v>330</v>
      </c>
      <c r="V214" s="329" t="s">
        <v>331</v>
      </c>
      <c r="W214" s="332">
        <v>36300000</v>
      </c>
      <c r="X214" s="332">
        <v>0</v>
      </c>
      <c r="Y214" s="332">
        <v>0</v>
      </c>
      <c r="Z214" s="332">
        <v>0</v>
      </c>
      <c r="AA214" s="332">
        <v>0</v>
      </c>
      <c r="AB214" s="332">
        <v>2500000</v>
      </c>
      <c r="AC214" s="332">
        <v>38800000</v>
      </c>
      <c r="AD214" s="332">
        <v>0</v>
      </c>
      <c r="AE214" s="332">
        <v>1391000</v>
      </c>
      <c r="AF214" s="332">
        <v>37409000</v>
      </c>
      <c r="AG214" s="332">
        <v>0</v>
      </c>
      <c r="AH214" s="332">
        <v>1391000</v>
      </c>
      <c r="AI214" s="332">
        <v>0</v>
      </c>
      <c r="AJ214" s="332">
        <v>0</v>
      </c>
      <c r="AK214" s="332">
        <v>1391000</v>
      </c>
      <c r="AL214" s="332">
        <v>0</v>
      </c>
      <c r="AM214" s="332">
        <v>37409000</v>
      </c>
      <c r="AN214" s="332">
        <v>0</v>
      </c>
    </row>
    <row r="215" spans="1:40" x14ac:dyDescent="0.25">
      <c r="A215" s="13" t="s">
        <v>332</v>
      </c>
      <c r="B215" s="1" t="s">
        <v>333</v>
      </c>
      <c r="C215" s="239">
        <v>0</v>
      </c>
      <c r="D215" s="176">
        <v>20000000</v>
      </c>
      <c r="E215" s="176">
        <v>0</v>
      </c>
      <c r="F215" s="176">
        <v>0</v>
      </c>
      <c r="G215" s="176">
        <v>0</v>
      </c>
      <c r="H215" s="176">
        <f t="shared" si="95"/>
        <v>20000000</v>
      </c>
      <c r="I215" s="176">
        <v>0</v>
      </c>
      <c r="J215" s="176">
        <v>0</v>
      </c>
      <c r="K215" s="176">
        <f t="shared" si="96"/>
        <v>20000000</v>
      </c>
      <c r="L215" s="176">
        <v>0</v>
      </c>
      <c r="M215" s="176">
        <v>0</v>
      </c>
      <c r="N215" s="176">
        <f t="shared" si="91"/>
        <v>0</v>
      </c>
      <c r="O215" s="176">
        <v>0</v>
      </c>
      <c r="P215" s="176">
        <v>0</v>
      </c>
      <c r="Q215" s="176">
        <f t="shared" si="92"/>
        <v>0</v>
      </c>
      <c r="R215" s="176">
        <f t="shared" si="93"/>
        <v>20000000</v>
      </c>
      <c r="S215" s="176">
        <f t="shared" si="94"/>
        <v>0</v>
      </c>
      <c r="U215" s="330" t="s">
        <v>332</v>
      </c>
      <c r="V215" s="329" t="s">
        <v>333</v>
      </c>
      <c r="W215" s="332">
        <v>20000000</v>
      </c>
      <c r="X215" s="332">
        <v>0</v>
      </c>
      <c r="Y215" s="332">
        <v>0</v>
      </c>
      <c r="Z215" s="332">
        <v>0</v>
      </c>
      <c r="AA215" s="332">
        <v>0</v>
      </c>
      <c r="AB215" s="332">
        <v>0</v>
      </c>
      <c r="AC215" s="332">
        <v>20000000</v>
      </c>
      <c r="AD215" s="332">
        <v>0</v>
      </c>
      <c r="AE215" s="332">
        <v>0</v>
      </c>
      <c r="AF215" s="332">
        <v>20000000</v>
      </c>
      <c r="AG215" s="332">
        <v>0</v>
      </c>
      <c r="AH215" s="332">
        <v>0</v>
      </c>
      <c r="AI215" s="332">
        <v>0</v>
      </c>
      <c r="AJ215" s="332">
        <v>0</v>
      </c>
      <c r="AK215" s="332">
        <v>0</v>
      </c>
      <c r="AL215" s="332">
        <v>0</v>
      </c>
      <c r="AM215" s="332">
        <v>20000000</v>
      </c>
      <c r="AN215" s="332">
        <v>0</v>
      </c>
    </row>
    <row r="216" spans="1:40" s="4" customFormat="1" x14ac:dyDescent="0.25">
      <c r="A216" s="269" t="s">
        <v>1705</v>
      </c>
      <c r="B216" s="270" t="s">
        <v>1196</v>
      </c>
      <c r="C216" s="284">
        <v>0</v>
      </c>
      <c r="D216" s="239"/>
      <c r="E216" s="239"/>
      <c r="F216" s="239"/>
      <c r="G216" s="239"/>
      <c r="H216" s="239">
        <f t="shared" si="95"/>
        <v>0</v>
      </c>
      <c r="I216" s="239"/>
      <c r="J216" s="239"/>
      <c r="K216" s="239">
        <f t="shared" si="96"/>
        <v>0</v>
      </c>
      <c r="L216" s="239"/>
      <c r="M216" s="239"/>
      <c r="N216" s="239">
        <f t="shared" si="91"/>
        <v>0</v>
      </c>
      <c r="O216" s="239"/>
      <c r="P216" s="239"/>
      <c r="Q216" s="239">
        <f t="shared" si="92"/>
        <v>0</v>
      </c>
      <c r="R216" s="239">
        <f t="shared" si="93"/>
        <v>0</v>
      </c>
      <c r="S216" s="239">
        <f t="shared" si="94"/>
        <v>0</v>
      </c>
      <c r="U216" s="330"/>
      <c r="V216" s="329"/>
      <c r="W216" s="332"/>
      <c r="X216" s="332"/>
      <c r="Y216" s="332"/>
      <c r="Z216" s="332"/>
      <c r="AA216" s="332"/>
      <c r="AB216" s="332"/>
      <c r="AC216" s="332"/>
      <c r="AD216" s="332"/>
      <c r="AE216" s="332"/>
      <c r="AF216" s="332"/>
      <c r="AG216" s="332"/>
      <c r="AH216" s="332"/>
      <c r="AI216" s="332"/>
      <c r="AJ216" s="332"/>
      <c r="AK216" s="332"/>
      <c r="AL216" s="332"/>
      <c r="AM216" s="332"/>
      <c r="AN216" s="332"/>
    </row>
    <row r="217" spans="1:40" s="4" customFormat="1" x14ac:dyDescent="0.25">
      <c r="A217" s="269" t="s">
        <v>1706</v>
      </c>
      <c r="B217" s="270" t="s">
        <v>1197</v>
      </c>
      <c r="C217" s="284">
        <v>9310088.4900000002</v>
      </c>
      <c r="D217" s="239"/>
      <c r="E217" s="239"/>
      <c r="F217" s="239"/>
      <c r="G217" s="239"/>
      <c r="H217" s="239">
        <f t="shared" si="95"/>
        <v>0</v>
      </c>
      <c r="I217" s="239"/>
      <c r="J217" s="239"/>
      <c r="K217" s="239">
        <f t="shared" si="96"/>
        <v>0</v>
      </c>
      <c r="L217" s="239"/>
      <c r="M217" s="239"/>
      <c r="N217" s="239">
        <f t="shared" si="91"/>
        <v>0</v>
      </c>
      <c r="O217" s="239"/>
      <c r="P217" s="239"/>
      <c r="Q217" s="239">
        <f t="shared" si="92"/>
        <v>0</v>
      </c>
      <c r="R217" s="239">
        <f t="shared" si="93"/>
        <v>0</v>
      </c>
      <c r="S217" s="239">
        <f t="shared" si="94"/>
        <v>0</v>
      </c>
      <c r="U217" s="330"/>
      <c r="V217" s="329"/>
      <c r="W217" s="332"/>
      <c r="X217" s="332"/>
      <c r="Y217" s="332"/>
      <c r="Z217" s="332"/>
      <c r="AA217" s="332"/>
      <c r="AB217" s="332"/>
      <c r="AC217" s="332"/>
      <c r="AD217" s="332"/>
      <c r="AE217" s="332"/>
      <c r="AF217" s="332"/>
      <c r="AG217" s="332"/>
      <c r="AH217" s="332"/>
      <c r="AI217" s="332"/>
      <c r="AJ217" s="332"/>
      <c r="AK217" s="332"/>
      <c r="AL217" s="332"/>
      <c r="AM217" s="332"/>
      <c r="AN217" s="332"/>
    </row>
    <row r="218" spans="1:40" s="4" customFormat="1" x14ac:dyDescent="0.25">
      <c r="A218" s="13" t="s">
        <v>334</v>
      </c>
      <c r="B218" s="1" t="s">
        <v>335</v>
      </c>
      <c r="C218" s="239">
        <v>21393415</v>
      </c>
      <c r="D218" s="176">
        <v>16300000</v>
      </c>
      <c r="E218" s="176">
        <v>0</v>
      </c>
      <c r="F218" s="176">
        <v>0</v>
      </c>
      <c r="G218" s="176">
        <v>2500000</v>
      </c>
      <c r="H218" s="176">
        <f t="shared" si="95"/>
        <v>18800000</v>
      </c>
      <c r="I218" s="176">
        <v>0</v>
      </c>
      <c r="J218" s="176">
        <v>1391000</v>
      </c>
      <c r="K218" s="176">
        <f t="shared" si="96"/>
        <v>17409000</v>
      </c>
      <c r="L218" s="176">
        <v>0</v>
      </c>
      <c r="M218" s="176">
        <v>1391000</v>
      </c>
      <c r="N218" s="176">
        <f t="shared" si="91"/>
        <v>0</v>
      </c>
      <c r="O218" s="176">
        <v>0</v>
      </c>
      <c r="P218" s="176">
        <v>1391000</v>
      </c>
      <c r="Q218" s="176">
        <f t="shared" si="92"/>
        <v>0</v>
      </c>
      <c r="R218" s="176">
        <f t="shared" si="93"/>
        <v>17409000</v>
      </c>
      <c r="S218" s="176">
        <f t="shared" si="94"/>
        <v>1391000</v>
      </c>
      <c r="U218" s="330" t="s">
        <v>334</v>
      </c>
      <c r="V218" s="329" t="s">
        <v>335</v>
      </c>
      <c r="W218" s="332">
        <v>16300000</v>
      </c>
      <c r="X218" s="332">
        <v>0</v>
      </c>
      <c r="Y218" s="332">
        <v>0</v>
      </c>
      <c r="Z218" s="332">
        <v>0</v>
      </c>
      <c r="AA218" s="332">
        <v>0</v>
      </c>
      <c r="AB218" s="332">
        <v>2500000</v>
      </c>
      <c r="AC218" s="332">
        <v>18800000</v>
      </c>
      <c r="AD218" s="332">
        <v>0</v>
      </c>
      <c r="AE218" s="332">
        <v>1391000</v>
      </c>
      <c r="AF218" s="332">
        <v>17409000</v>
      </c>
      <c r="AG218" s="332">
        <v>0</v>
      </c>
      <c r="AH218" s="332">
        <v>1391000</v>
      </c>
      <c r="AI218" s="332">
        <v>0</v>
      </c>
      <c r="AJ218" s="332">
        <v>0</v>
      </c>
      <c r="AK218" s="332">
        <v>1391000</v>
      </c>
      <c r="AL218" s="332">
        <v>0</v>
      </c>
      <c r="AM218" s="332">
        <v>17409000</v>
      </c>
      <c r="AN218" s="332">
        <v>0</v>
      </c>
    </row>
    <row r="219" spans="1:40" x14ac:dyDescent="0.25">
      <c r="A219" s="14" t="s">
        <v>336</v>
      </c>
      <c r="B219" s="9" t="s">
        <v>337</v>
      </c>
      <c r="C219" s="10">
        <f>+C220+C221</f>
        <v>7872748.6299999999</v>
      </c>
      <c r="D219" s="10">
        <f>+D220+D221</f>
        <v>43000000</v>
      </c>
      <c r="E219" s="10">
        <f>+E220+E221</f>
        <v>0</v>
      </c>
      <c r="F219" s="10">
        <f>+F220+F221</f>
        <v>0</v>
      </c>
      <c r="G219" s="10">
        <f>+G220+G221</f>
        <v>2500000</v>
      </c>
      <c r="H219" s="10">
        <f t="shared" si="95"/>
        <v>45500000</v>
      </c>
      <c r="I219" s="10">
        <f>+I220+I221</f>
        <v>0</v>
      </c>
      <c r="J219" s="10">
        <f>+J220+J221</f>
        <v>4300000</v>
      </c>
      <c r="K219" s="10">
        <f t="shared" si="96"/>
        <v>41200000</v>
      </c>
      <c r="L219" s="10">
        <f>+L220+L221</f>
        <v>0</v>
      </c>
      <c r="M219" s="10">
        <f>+M220+M221</f>
        <v>4300000</v>
      </c>
      <c r="N219" s="10">
        <f t="shared" si="91"/>
        <v>0</v>
      </c>
      <c r="O219" s="10">
        <f>+O220+O221</f>
        <v>0</v>
      </c>
      <c r="P219" s="10">
        <f>+P220+P221</f>
        <v>4300000</v>
      </c>
      <c r="Q219" s="10">
        <f t="shared" si="92"/>
        <v>0</v>
      </c>
      <c r="R219" s="10">
        <f t="shared" si="93"/>
        <v>41200000</v>
      </c>
      <c r="S219" s="10">
        <f t="shared" si="94"/>
        <v>4300000</v>
      </c>
      <c r="U219" s="330" t="s">
        <v>336</v>
      </c>
      <c r="V219" s="329" t="s">
        <v>337</v>
      </c>
      <c r="W219" s="332">
        <v>43000000</v>
      </c>
      <c r="X219" s="332">
        <v>0</v>
      </c>
      <c r="Y219" s="332">
        <v>0</v>
      </c>
      <c r="Z219" s="332">
        <v>0</v>
      </c>
      <c r="AA219" s="332">
        <v>0</v>
      </c>
      <c r="AB219" s="332">
        <v>2500000</v>
      </c>
      <c r="AC219" s="332">
        <v>45500000</v>
      </c>
      <c r="AD219" s="332">
        <v>0</v>
      </c>
      <c r="AE219" s="332">
        <v>4300000</v>
      </c>
      <c r="AF219" s="332">
        <v>41200000</v>
      </c>
      <c r="AG219" s="332">
        <v>0</v>
      </c>
      <c r="AH219" s="332">
        <v>4300000</v>
      </c>
      <c r="AI219" s="332">
        <v>0</v>
      </c>
      <c r="AJ219" s="332">
        <v>0</v>
      </c>
      <c r="AK219" s="332">
        <v>4300000</v>
      </c>
      <c r="AL219" s="332">
        <v>0</v>
      </c>
      <c r="AM219" s="332">
        <v>41200000</v>
      </c>
      <c r="AN219" s="332">
        <v>0</v>
      </c>
    </row>
    <row r="220" spans="1:40" x14ac:dyDescent="0.25">
      <c r="A220" s="13" t="s">
        <v>338</v>
      </c>
      <c r="B220" s="1" t="s">
        <v>339</v>
      </c>
      <c r="C220" s="239">
        <v>1000000</v>
      </c>
      <c r="D220" s="176">
        <v>3000000</v>
      </c>
      <c r="E220" s="176">
        <v>0</v>
      </c>
      <c r="F220" s="176">
        <v>0</v>
      </c>
      <c r="G220" s="176">
        <v>2500000</v>
      </c>
      <c r="H220" s="176">
        <f t="shared" si="95"/>
        <v>5500000</v>
      </c>
      <c r="I220" s="176">
        <v>0</v>
      </c>
      <c r="J220" s="176">
        <v>300000</v>
      </c>
      <c r="K220" s="176">
        <f t="shared" si="96"/>
        <v>5200000</v>
      </c>
      <c r="L220" s="176">
        <v>0</v>
      </c>
      <c r="M220" s="176">
        <v>300000</v>
      </c>
      <c r="N220" s="176">
        <f t="shared" si="91"/>
        <v>0</v>
      </c>
      <c r="O220" s="176">
        <v>0</v>
      </c>
      <c r="P220" s="176">
        <v>300000</v>
      </c>
      <c r="Q220" s="176">
        <f t="shared" si="92"/>
        <v>0</v>
      </c>
      <c r="R220" s="176">
        <f t="shared" si="93"/>
        <v>5200000</v>
      </c>
      <c r="S220" s="176">
        <f t="shared" si="94"/>
        <v>300000</v>
      </c>
      <c r="U220" s="330" t="s">
        <v>338</v>
      </c>
      <c r="V220" s="329" t="s">
        <v>339</v>
      </c>
      <c r="W220" s="332">
        <v>3000000</v>
      </c>
      <c r="X220" s="332">
        <v>0</v>
      </c>
      <c r="Y220" s="332">
        <v>0</v>
      </c>
      <c r="Z220" s="332">
        <v>0</v>
      </c>
      <c r="AA220" s="332">
        <v>0</v>
      </c>
      <c r="AB220" s="332">
        <v>2500000</v>
      </c>
      <c r="AC220" s="332">
        <v>5500000</v>
      </c>
      <c r="AD220" s="332">
        <v>0</v>
      </c>
      <c r="AE220" s="332">
        <v>300000</v>
      </c>
      <c r="AF220" s="332">
        <v>5200000</v>
      </c>
      <c r="AG220" s="332">
        <v>0</v>
      </c>
      <c r="AH220" s="332">
        <v>300000</v>
      </c>
      <c r="AI220" s="332">
        <v>0</v>
      </c>
      <c r="AJ220" s="332">
        <v>0</v>
      </c>
      <c r="AK220" s="332">
        <v>300000</v>
      </c>
      <c r="AL220" s="332">
        <v>0</v>
      </c>
      <c r="AM220" s="332">
        <v>5200000</v>
      </c>
      <c r="AN220" s="332">
        <v>0</v>
      </c>
    </row>
    <row r="221" spans="1:40" x14ac:dyDescent="0.25">
      <c r="A221" s="13" t="s">
        <v>340</v>
      </c>
      <c r="B221" s="1" t="s">
        <v>341</v>
      </c>
      <c r="C221" s="239">
        <v>6872748.6299999999</v>
      </c>
      <c r="D221" s="176">
        <v>40000000</v>
      </c>
      <c r="E221" s="176">
        <v>0</v>
      </c>
      <c r="F221" s="176">
        <v>0</v>
      </c>
      <c r="G221" s="176">
        <v>0</v>
      </c>
      <c r="H221" s="176">
        <f t="shared" si="95"/>
        <v>40000000</v>
      </c>
      <c r="I221" s="176">
        <v>0</v>
      </c>
      <c r="J221" s="176">
        <v>4000000</v>
      </c>
      <c r="K221" s="176">
        <f t="shared" si="96"/>
        <v>36000000</v>
      </c>
      <c r="L221" s="176">
        <v>0</v>
      </c>
      <c r="M221" s="176">
        <v>4000000</v>
      </c>
      <c r="N221" s="176">
        <f t="shared" si="91"/>
        <v>0</v>
      </c>
      <c r="O221" s="176">
        <v>0</v>
      </c>
      <c r="P221" s="176">
        <v>4000000</v>
      </c>
      <c r="Q221" s="176">
        <f t="shared" si="92"/>
        <v>0</v>
      </c>
      <c r="R221" s="176">
        <f t="shared" si="93"/>
        <v>36000000</v>
      </c>
      <c r="S221" s="176">
        <f t="shared" si="94"/>
        <v>4000000</v>
      </c>
      <c r="U221" s="330" t="s">
        <v>340</v>
      </c>
      <c r="V221" s="329" t="s">
        <v>341</v>
      </c>
      <c r="W221" s="332">
        <v>40000000</v>
      </c>
      <c r="X221" s="332">
        <v>0</v>
      </c>
      <c r="Y221" s="332">
        <v>0</v>
      </c>
      <c r="Z221" s="332">
        <v>0</v>
      </c>
      <c r="AA221" s="332">
        <v>0</v>
      </c>
      <c r="AB221" s="332">
        <v>0</v>
      </c>
      <c r="AC221" s="332">
        <v>40000000</v>
      </c>
      <c r="AD221" s="332">
        <v>0</v>
      </c>
      <c r="AE221" s="332">
        <v>4000000</v>
      </c>
      <c r="AF221" s="332">
        <v>36000000</v>
      </c>
      <c r="AG221" s="332">
        <v>0</v>
      </c>
      <c r="AH221" s="332">
        <v>4000000</v>
      </c>
      <c r="AI221" s="332">
        <v>0</v>
      </c>
      <c r="AJ221" s="332">
        <v>0</v>
      </c>
      <c r="AK221" s="332">
        <v>4000000</v>
      </c>
      <c r="AL221" s="332">
        <v>0</v>
      </c>
      <c r="AM221" s="332">
        <v>36000000</v>
      </c>
      <c r="AN221" s="332">
        <v>0</v>
      </c>
    </row>
    <row r="222" spans="1:40" x14ac:dyDescent="0.25">
      <c r="A222" s="14" t="s">
        <v>342</v>
      </c>
      <c r="B222" s="9" t="s">
        <v>343</v>
      </c>
      <c r="C222" s="10">
        <f>+C223+C228+C229</f>
        <v>3024581</v>
      </c>
      <c r="D222" s="10">
        <f>+D223+D228+D229</f>
        <v>66154799</v>
      </c>
      <c r="E222" s="10">
        <f t="shared" ref="E222:P222" si="99">+E223+E228+E229</f>
        <v>0</v>
      </c>
      <c r="F222" s="10">
        <f t="shared" si="99"/>
        <v>0</v>
      </c>
      <c r="G222" s="10">
        <f t="shared" si="99"/>
        <v>0</v>
      </c>
      <c r="H222" s="10">
        <f t="shared" si="95"/>
        <v>66154799</v>
      </c>
      <c r="I222" s="10">
        <f t="shared" si="99"/>
        <v>0</v>
      </c>
      <c r="J222" s="10">
        <f t="shared" si="99"/>
        <v>5112868</v>
      </c>
      <c r="K222" s="10">
        <f t="shared" si="96"/>
        <v>61041931</v>
      </c>
      <c r="L222" s="10">
        <f t="shared" si="99"/>
        <v>108000</v>
      </c>
      <c r="M222" s="10">
        <f t="shared" si="99"/>
        <v>2482100</v>
      </c>
      <c r="N222" s="10">
        <f t="shared" si="91"/>
        <v>2630768</v>
      </c>
      <c r="O222" s="10">
        <f t="shared" si="99"/>
        <v>0</v>
      </c>
      <c r="P222" s="10">
        <f t="shared" si="99"/>
        <v>17112868</v>
      </c>
      <c r="Q222" s="10">
        <f t="shared" si="92"/>
        <v>12000000</v>
      </c>
      <c r="R222" s="10">
        <f t="shared" si="93"/>
        <v>49041931</v>
      </c>
      <c r="S222" s="10">
        <f t="shared" si="94"/>
        <v>2482100</v>
      </c>
      <c r="U222" s="330" t="s">
        <v>342</v>
      </c>
      <c r="V222" s="329" t="s">
        <v>343</v>
      </c>
      <c r="W222" s="332">
        <v>66154799</v>
      </c>
      <c r="X222" s="332">
        <v>0</v>
      </c>
      <c r="Y222" s="332">
        <v>0</v>
      </c>
      <c r="Z222" s="332">
        <v>0</v>
      </c>
      <c r="AA222" s="332">
        <v>0</v>
      </c>
      <c r="AB222" s="332">
        <v>0</v>
      </c>
      <c r="AC222" s="332">
        <v>66154799</v>
      </c>
      <c r="AD222" s="332">
        <v>0</v>
      </c>
      <c r="AE222" s="332">
        <v>5112868</v>
      </c>
      <c r="AF222" s="332">
        <v>61041931</v>
      </c>
      <c r="AG222" s="332">
        <v>108000</v>
      </c>
      <c r="AH222" s="332">
        <v>2482100</v>
      </c>
      <c r="AI222" s="332">
        <v>2630768</v>
      </c>
      <c r="AJ222" s="332">
        <v>0</v>
      </c>
      <c r="AK222" s="332">
        <v>17112868</v>
      </c>
      <c r="AL222" s="332">
        <v>12000000</v>
      </c>
      <c r="AM222" s="332">
        <v>49041931</v>
      </c>
      <c r="AN222" s="332">
        <v>0</v>
      </c>
    </row>
    <row r="223" spans="1:40" s="4" customFormat="1" x14ac:dyDescent="0.25">
      <c r="A223" s="14" t="s">
        <v>344</v>
      </c>
      <c r="B223" s="9" t="s">
        <v>155</v>
      </c>
      <c r="C223" s="10">
        <f>+C225+C227+C224+C226</f>
        <v>3024581</v>
      </c>
      <c r="D223" s="10">
        <f>+D225+D227+D224+D226</f>
        <v>24000000</v>
      </c>
      <c r="E223" s="10">
        <f t="shared" ref="E223:P223" si="100">+E225+E227+E224+E226</f>
        <v>0</v>
      </c>
      <c r="F223" s="10">
        <f t="shared" si="100"/>
        <v>0</v>
      </c>
      <c r="G223" s="10">
        <f t="shared" si="100"/>
        <v>0</v>
      </c>
      <c r="H223" s="10">
        <f t="shared" si="95"/>
        <v>24000000</v>
      </c>
      <c r="I223" s="10">
        <f t="shared" si="100"/>
        <v>0</v>
      </c>
      <c r="J223" s="10">
        <f t="shared" si="100"/>
        <v>2482100</v>
      </c>
      <c r="K223" s="10">
        <f t="shared" si="96"/>
        <v>21517900</v>
      </c>
      <c r="L223" s="10">
        <f t="shared" si="100"/>
        <v>108000</v>
      </c>
      <c r="M223" s="10">
        <f t="shared" si="100"/>
        <v>2482100</v>
      </c>
      <c r="N223" s="10">
        <f t="shared" si="91"/>
        <v>0</v>
      </c>
      <c r="O223" s="10">
        <f t="shared" si="100"/>
        <v>0</v>
      </c>
      <c r="P223" s="10">
        <f t="shared" si="100"/>
        <v>4482100</v>
      </c>
      <c r="Q223" s="10">
        <f t="shared" si="92"/>
        <v>2000000</v>
      </c>
      <c r="R223" s="10">
        <f t="shared" si="93"/>
        <v>19517900</v>
      </c>
      <c r="S223" s="10">
        <f t="shared" si="94"/>
        <v>2482100</v>
      </c>
      <c r="U223" s="330" t="s">
        <v>344</v>
      </c>
      <c r="V223" s="329" t="s">
        <v>155</v>
      </c>
      <c r="W223" s="332">
        <v>24000000</v>
      </c>
      <c r="X223" s="332">
        <v>0</v>
      </c>
      <c r="Y223" s="332">
        <v>0</v>
      </c>
      <c r="Z223" s="332">
        <v>0</v>
      </c>
      <c r="AA223" s="332">
        <v>0</v>
      </c>
      <c r="AB223" s="332">
        <v>0</v>
      </c>
      <c r="AC223" s="332">
        <v>24000000</v>
      </c>
      <c r="AD223" s="332">
        <v>0</v>
      </c>
      <c r="AE223" s="332">
        <v>2482100</v>
      </c>
      <c r="AF223" s="332">
        <v>21517900</v>
      </c>
      <c r="AG223" s="332">
        <v>108000</v>
      </c>
      <c r="AH223" s="332">
        <v>2482100</v>
      </c>
      <c r="AI223" s="332">
        <v>0</v>
      </c>
      <c r="AJ223" s="332">
        <v>0</v>
      </c>
      <c r="AK223" s="332">
        <v>4482100</v>
      </c>
      <c r="AL223" s="332">
        <v>2000000</v>
      </c>
      <c r="AM223" s="332">
        <v>19517900</v>
      </c>
      <c r="AN223" s="332">
        <v>0</v>
      </c>
    </row>
    <row r="224" spans="1:40" x14ac:dyDescent="0.25">
      <c r="A224" s="269" t="s">
        <v>1707</v>
      </c>
      <c r="B224" s="270" t="s">
        <v>1671</v>
      </c>
      <c r="C224" s="284">
        <v>0</v>
      </c>
      <c r="D224" s="277"/>
      <c r="E224" s="277"/>
      <c r="F224" s="277"/>
      <c r="G224" s="277"/>
      <c r="H224" s="277">
        <f t="shared" si="95"/>
        <v>0</v>
      </c>
      <c r="I224" s="277"/>
      <c r="J224" s="277"/>
      <c r="K224" s="277">
        <f t="shared" si="96"/>
        <v>0</v>
      </c>
      <c r="L224" s="277"/>
      <c r="M224" s="277"/>
      <c r="N224" s="277">
        <f t="shared" si="91"/>
        <v>0</v>
      </c>
      <c r="O224" s="277"/>
      <c r="P224" s="277"/>
      <c r="Q224" s="277">
        <f t="shared" si="92"/>
        <v>0</v>
      </c>
      <c r="R224" s="277">
        <f t="shared" si="93"/>
        <v>0</v>
      </c>
      <c r="S224" s="277">
        <f t="shared" si="94"/>
        <v>0</v>
      </c>
      <c r="U224" s="330"/>
      <c r="V224" s="329"/>
      <c r="W224" s="332"/>
      <c r="X224" s="332"/>
      <c r="Y224" s="332"/>
      <c r="Z224" s="332"/>
      <c r="AA224" s="332"/>
      <c r="AB224" s="332"/>
      <c r="AC224" s="332"/>
      <c r="AD224" s="332"/>
      <c r="AE224" s="332"/>
      <c r="AF224" s="332"/>
      <c r="AG224" s="332"/>
      <c r="AH224" s="332"/>
      <c r="AI224" s="332"/>
      <c r="AJ224" s="332"/>
      <c r="AK224" s="332"/>
      <c r="AL224" s="332"/>
      <c r="AM224" s="332"/>
      <c r="AN224" s="332"/>
    </row>
    <row r="225" spans="1:40" x14ac:dyDescent="0.25">
      <c r="A225" s="13" t="s">
        <v>345</v>
      </c>
      <c r="B225" s="1" t="s">
        <v>157</v>
      </c>
      <c r="C225" s="239">
        <v>3024581</v>
      </c>
      <c r="D225" s="176">
        <v>4000000</v>
      </c>
      <c r="E225" s="176">
        <v>0</v>
      </c>
      <c r="F225" s="176">
        <v>0</v>
      </c>
      <c r="G225" s="176">
        <v>0</v>
      </c>
      <c r="H225" s="176">
        <f t="shared" si="95"/>
        <v>4000000</v>
      </c>
      <c r="I225" s="176">
        <v>0</v>
      </c>
      <c r="J225" s="176">
        <v>0</v>
      </c>
      <c r="K225" s="176">
        <f t="shared" si="96"/>
        <v>4000000</v>
      </c>
      <c r="L225" s="176">
        <v>0</v>
      </c>
      <c r="M225" s="176">
        <v>0</v>
      </c>
      <c r="N225" s="176">
        <f t="shared" si="91"/>
        <v>0</v>
      </c>
      <c r="O225" s="176">
        <v>0</v>
      </c>
      <c r="P225" s="176">
        <v>2000000</v>
      </c>
      <c r="Q225" s="176">
        <f t="shared" si="92"/>
        <v>2000000</v>
      </c>
      <c r="R225" s="176">
        <f t="shared" si="93"/>
        <v>2000000</v>
      </c>
      <c r="S225" s="176">
        <f t="shared" si="94"/>
        <v>0</v>
      </c>
      <c r="U225" s="330" t="s">
        <v>345</v>
      </c>
      <c r="V225" s="329" t="s">
        <v>157</v>
      </c>
      <c r="W225" s="332">
        <v>4000000</v>
      </c>
      <c r="X225" s="332">
        <v>0</v>
      </c>
      <c r="Y225" s="332">
        <v>0</v>
      </c>
      <c r="Z225" s="332">
        <v>0</v>
      </c>
      <c r="AA225" s="332">
        <v>0</v>
      </c>
      <c r="AB225" s="332">
        <v>0</v>
      </c>
      <c r="AC225" s="332">
        <v>4000000</v>
      </c>
      <c r="AD225" s="332">
        <v>0</v>
      </c>
      <c r="AE225" s="332">
        <v>0</v>
      </c>
      <c r="AF225" s="332">
        <v>4000000</v>
      </c>
      <c r="AG225" s="332">
        <v>0</v>
      </c>
      <c r="AH225" s="332">
        <v>0</v>
      </c>
      <c r="AI225" s="332">
        <v>0</v>
      </c>
      <c r="AJ225" s="332">
        <v>0</v>
      </c>
      <c r="AK225" s="332">
        <v>2000000</v>
      </c>
      <c r="AL225" s="332">
        <v>2000000</v>
      </c>
      <c r="AM225" s="332">
        <v>2000000</v>
      </c>
      <c r="AN225" s="332">
        <v>0</v>
      </c>
    </row>
    <row r="226" spans="1:40" x14ac:dyDescent="0.25">
      <c r="A226" s="269" t="s">
        <v>1708</v>
      </c>
      <c r="B226" s="270" t="s">
        <v>1673</v>
      </c>
      <c r="C226" s="284">
        <v>0</v>
      </c>
      <c r="D226" s="239"/>
      <c r="E226" s="239"/>
      <c r="F226" s="239"/>
      <c r="G226" s="239"/>
      <c r="H226" s="239">
        <f t="shared" si="95"/>
        <v>0</v>
      </c>
      <c r="I226" s="239"/>
      <c r="J226" s="239"/>
      <c r="K226" s="239">
        <f t="shared" si="96"/>
        <v>0</v>
      </c>
      <c r="L226" s="239"/>
      <c r="M226" s="239"/>
      <c r="N226" s="239">
        <f t="shared" si="91"/>
        <v>0</v>
      </c>
      <c r="O226" s="239"/>
      <c r="P226" s="239"/>
      <c r="Q226" s="239">
        <f t="shared" si="92"/>
        <v>0</v>
      </c>
      <c r="R226" s="239">
        <f t="shared" si="93"/>
        <v>0</v>
      </c>
      <c r="S226" s="239">
        <f t="shared" si="94"/>
        <v>0</v>
      </c>
      <c r="U226" s="330"/>
      <c r="V226" s="329"/>
      <c r="W226" s="332"/>
      <c r="X226" s="332"/>
      <c r="Y226" s="332"/>
      <c r="Z226" s="332"/>
      <c r="AA226" s="332"/>
      <c r="AB226" s="332"/>
      <c r="AC226" s="332"/>
      <c r="AD226" s="332"/>
      <c r="AE226" s="332"/>
      <c r="AF226" s="332"/>
      <c r="AG226" s="332"/>
      <c r="AH226" s="332"/>
      <c r="AI226" s="332"/>
      <c r="AJ226" s="332"/>
      <c r="AK226" s="332"/>
      <c r="AL226" s="332"/>
      <c r="AM226" s="332"/>
      <c r="AN226" s="332"/>
    </row>
    <row r="227" spans="1:40" s="4" customFormat="1" x14ac:dyDescent="0.25">
      <c r="A227" s="13" t="s">
        <v>346</v>
      </c>
      <c r="B227" s="1" t="s">
        <v>347</v>
      </c>
      <c r="C227" s="239"/>
      <c r="D227" s="176">
        <v>20000000</v>
      </c>
      <c r="E227" s="176">
        <v>0</v>
      </c>
      <c r="F227" s="176">
        <v>0</v>
      </c>
      <c r="G227" s="176">
        <v>0</v>
      </c>
      <c r="H227" s="176">
        <f t="shared" si="95"/>
        <v>20000000</v>
      </c>
      <c r="I227" s="176">
        <v>0</v>
      </c>
      <c r="J227" s="176">
        <v>2482100</v>
      </c>
      <c r="K227" s="176">
        <f t="shared" si="96"/>
        <v>17517900</v>
      </c>
      <c r="L227" s="176">
        <v>108000</v>
      </c>
      <c r="M227" s="176">
        <v>2482100</v>
      </c>
      <c r="N227" s="176">
        <f t="shared" si="91"/>
        <v>0</v>
      </c>
      <c r="O227" s="176">
        <v>0</v>
      </c>
      <c r="P227" s="176">
        <v>2482100</v>
      </c>
      <c r="Q227" s="176">
        <f t="shared" si="92"/>
        <v>0</v>
      </c>
      <c r="R227" s="176">
        <f t="shared" si="93"/>
        <v>17517900</v>
      </c>
      <c r="S227" s="176">
        <f t="shared" si="94"/>
        <v>2482100</v>
      </c>
      <c r="U227" s="330" t="s">
        <v>346</v>
      </c>
      <c r="V227" s="329" t="s">
        <v>347</v>
      </c>
      <c r="W227" s="332">
        <v>20000000</v>
      </c>
      <c r="X227" s="332">
        <v>0</v>
      </c>
      <c r="Y227" s="332">
        <v>0</v>
      </c>
      <c r="Z227" s="332">
        <v>0</v>
      </c>
      <c r="AA227" s="332">
        <v>0</v>
      </c>
      <c r="AB227" s="332">
        <v>0</v>
      </c>
      <c r="AC227" s="332">
        <v>20000000</v>
      </c>
      <c r="AD227" s="332">
        <v>0</v>
      </c>
      <c r="AE227" s="332">
        <v>2482100</v>
      </c>
      <c r="AF227" s="332">
        <v>17517900</v>
      </c>
      <c r="AG227" s="332">
        <v>108000</v>
      </c>
      <c r="AH227" s="332">
        <v>2482100</v>
      </c>
      <c r="AI227" s="332">
        <v>0</v>
      </c>
      <c r="AJ227" s="332">
        <v>0</v>
      </c>
      <c r="AK227" s="332">
        <v>2482100</v>
      </c>
      <c r="AL227" s="332">
        <v>0</v>
      </c>
      <c r="AM227" s="332">
        <v>17517900</v>
      </c>
      <c r="AN227" s="332">
        <v>0</v>
      </c>
    </row>
    <row r="228" spans="1:40" x14ac:dyDescent="0.25">
      <c r="A228" s="13" t="s">
        <v>348</v>
      </c>
      <c r="B228" s="1" t="s">
        <v>349</v>
      </c>
      <c r="C228" s="239"/>
      <c r="D228" s="176">
        <v>8000000</v>
      </c>
      <c r="E228" s="176">
        <v>0</v>
      </c>
      <c r="F228" s="176">
        <v>0</v>
      </c>
      <c r="G228" s="176">
        <v>0</v>
      </c>
      <c r="H228" s="176">
        <f t="shared" si="95"/>
        <v>8000000</v>
      </c>
      <c r="I228" s="176">
        <v>0</v>
      </c>
      <c r="J228" s="176">
        <v>0</v>
      </c>
      <c r="K228" s="176">
        <f t="shared" si="96"/>
        <v>8000000</v>
      </c>
      <c r="L228" s="176">
        <v>0</v>
      </c>
      <c r="M228" s="176">
        <v>0</v>
      </c>
      <c r="N228" s="176">
        <f t="shared" si="91"/>
        <v>0</v>
      </c>
      <c r="O228" s="176">
        <v>0</v>
      </c>
      <c r="P228" s="176">
        <v>0</v>
      </c>
      <c r="Q228" s="176">
        <f t="shared" si="92"/>
        <v>0</v>
      </c>
      <c r="R228" s="176">
        <f t="shared" si="93"/>
        <v>8000000</v>
      </c>
      <c r="S228" s="176">
        <f t="shared" si="94"/>
        <v>0</v>
      </c>
      <c r="U228" s="330" t="s">
        <v>348</v>
      </c>
      <c r="V228" s="329" t="s">
        <v>349</v>
      </c>
      <c r="W228" s="332">
        <v>8000000</v>
      </c>
      <c r="X228" s="332">
        <v>0</v>
      </c>
      <c r="Y228" s="332">
        <v>0</v>
      </c>
      <c r="Z228" s="332">
        <v>0</v>
      </c>
      <c r="AA228" s="332">
        <v>0</v>
      </c>
      <c r="AB228" s="332">
        <v>0</v>
      </c>
      <c r="AC228" s="332">
        <v>8000000</v>
      </c>
      <c r="AD228" s="332">
        <v>0</v>
      </c>
      <c r="AE228" s="332">
        <v>0</v>
      </c>
      <c r="AF228" s="332">
        <v>8000000</v>
      </c>
      <c r="AG228" s="332">
        <v>0</v>
      </c>
      <c r="AH228" s="332">
        <v>0</v>
      </c>
      <c r="AI228" s="332">
        <v>0</v>
      </c>
      <c r="AJ228" s="332">
        <v>0</v>
      </c>
      <c r="AK228" s="332">
        <v>0</v>
      </c>
      <c r="AL228" s="332">
        <v>0</v>
      </c>
      <c r="AM228" s="332">
        <v>8000000</v>
      </c>
      <c r="AN228" s="332">
        <v>0</v>
      </c>
    </row>
    <row r="229" spans="1:40" x14ac:dyDescent="0.25">
      <c r="A229" s="13" t="s">
        <v>350</v>
      </c>
      <c r="B229" s="1" t="s">
        <v>351</v>
      </c>
      <c r="C229" s="239"/>
      <c r="D229" s="176">
        <v>34154799</v>
      </c>
      <c r="E229" s="176">
        <v>0</v>
      </c>
      <c r="F229" s="176">
        <v>0</v>
      </c>
      <c r="G229" s="176">
        <v>0</v>
      </c>
      <c r="H229" s="176">
        <f t="shared" si="95"/>
        <v>34154799</v>
      </c>
      <c r="I229" s="176">
        <v>0</v>
      </c>
      <c r="J229" s="176">
        <v>2630768</v>
      </c>
      <c r="K229" s="176">
        <f t="shared" si="96"/>
        <v>31524031</v>
      </c>
      <c r="L229" s="176">
        <v>0</v>
      </c>
      <c r="M229" s="176">
        <v>0</v>
      </c>
      <c r="N229" s="176">
        <f t="shared" si="91"/>
        <v>2630768</v>
      </c>
      <c r="O229" s="176">
        <v>0</v>
      </c>
      <c r="P229" s="176">
        <v>12630768</v>
      </c>
      <c r="Q229" s="176">
        <f t="shared" si="92"/>
        <v>10000000</v>
      </c>
      <c r="R229" s="176">
        <f t="shared" si="93"/>
        <v>21524031</v>
      </c>
      <c r="S229" s="176">
        <f t="shared" si="94"/>
        <v>0</v>
      </c>
      <c r="U229" s="330" t="s">
        <v>350</v>
      </c>
      <c r="V229" s="329" t="s">
        <v>351</v>
      </c>
      <c r="W229" s="332">
        <v>34154799</v>
      </c>
      <c r="X229" s="332">
        <v>0</v>
      </c>
      <c r="Y229" s="332">
        <v>0</v>
      </c>
      <c r="Z229" s="332">
        <v>0</v>
      </c>
      <c r="AA229" s="332">
        <v>0</v>
      </c>
      <c r="AB229" s="332">
        <v>0</v>
      </c>
      <c r="AC229" s="332">
        <v>34154799</v>
      </c>
      <c r="AD229" s="332">
        <v>0</v>
      </c>
      <c r="AE229" s="332">
        <v>2630768</v>
      </c>
      <c r="AF229" s="332">
        <v>31524031</v>
      </c>
      <c r="AG229" s="332">
        <v>0</v>
      </c>
      <c r="AH229" s="332">
        <v>0</v>
      </c>
      <c r="AI229" s="332">
        <v>2630768</v>
      </c>
      <c r="AJ229" s="332">
        <v>0</v>
      </c>
      <c r="AK229" s="332">
        <v>12630768</v>
      </c>
      <c r="AL229" s="332">
        <v>10000000</v>
      </c>
      <c r="AM229" s="332">
        <v>21524031</v>
      </c>
      <c r="AN229" s="332">
        <v>0</v>
      </c>
    </row>
    <row r="230" spans="1:40" s="4" customFormat="1" x14ac:dyDescent="0.25">
      <c r="A230" s="13" t="s">
        <v>352</v>
      </c>
      <c r="B230" s="1" t="s">
        <v>353</v>
      </c>
      <c r="C230" s="239"/>
      <c r="D230" s="176">
        <v>3378794.9999995199</v>
      </c>
      <c r="E230" s="176">
        <v>0</v>
      </c>
      <c r="F230" s="176">
        <v>0</v>
      </c>
      <c r="G230" s="176">
        <v>0</v>
      </c>
      <c r="H230" s="176">
        <f t="shared" si="95"/>
        <v>3378794.9999995199</v>
      </c>
      <c r="I230" s="176">
        <v>0</v>
      </c>
      <c r="J230" s="176">
        <v>0</v>
      </c>
      <c r="K230" s="176">
        <f t="shared" si="96"/>
        <v>3378794.9999995199</v>
      </c>
      <c r="L230" s="176">
        <v>0</v>
      </c>
      <c r="M230" s="176">
        <v>0</v>
      </c>
      <c r="N230" s="176">
        <f t="shared" si="91"/>
        <v>0</v>
      </c>
      <c r="O230" s="176">
        <v>0</v>
      </c>
      <c r="P230" s="176">
        <v>0</v>
      </c>
      <c r="Q230" s="176">
        <f t="shared" si="92"/>
        <v>0</v>
      </c>
      <c r="R230" s="176">
        <f t="shared" si="93"/>
        <v>3378794.9999995199</v>
      </c>
      <c r="S230" s="176">
        <f t="shared" si="94"/>
        <v>0</v>
      </c>
      <c r="U230" s="330" t="s">
        <v>352</v>
      </c>
      <c r="V230" s="329" t="s">
        <v>353</v>
      </c>
      <c r="W230" s="332">
        <v>3378794.9999995199</v>
      </c>
      <c r="X230" s="332">
        <v>0</v>
      </c>
      <c r="Y230" s="332">
        <v>0</v>
      </c>
      <c r="Z230" s="332">
        <v>0</v>
      </c>
      <c r="AA230" s="332">
        <v>0</v>
      </c>
      <c r="AB230" s="332">
        <v>0</v>
      </c>
      <c r="AC230" s="332">
        <v>3378794.9999995199</v>
      </c>
      <c r="AD230" s="332">
        <v>0</v>
      </c>
      <c r="AE230" s="332">
        <v>0</v>
      </c>
      <c r="AF230" s="332">
        <v>3378794.9999995199</v>
      </c>
      <c r="AG230" s="332">
        <v>0</v>
      </c>
      <c r="AH230" s="332">
        <v>0</v>
      </c>
      <c r="AI230" s="332">
        <v>0</v>
      </c>
      <c r="AJ230" s="332">
        <v>0</v>
      </c>
      <c r="AK230" s="332">
        <v>0</v>
      </c>
      <c r="AL230" s="332">
        <v>0</v>
      </c>
      <c r="AM230" s="332">
        <v>3378794.9999995199</v>
      </c>
      <c r="AN230" s="332">
        <v>0</v>
      </c>
    </row>
    <row r="231" spans="1:40" s="4" customFormat="1" x14ac:dyDescent="0.25">
      <c r="A231" s="14" t="s">
        <v>354</v>
      </c>
      <c r="B231" s="9" t="s">
        <v>355</v>
      </c>
      <c r="C231" s="10">
        <f>+C234+C239+C242+C247+C232</f>
        <v>41561626.490000002</v>
      </c>
      <c r="D231" s="10">
        <f>+D234+D239+D242+D247+D232</f>
        <v>102161256</v>
      </c>
      <c r="E231" s="10">
        <f t="shared" ref="E231:P231" si="101">+E234+E239+E242+E247+E232</f>
        <v>0</v>
      </c>
      <c r="F231" s="10">
        <f t="shared" si="101"/>
        <v>0</v>
      </c>
      <c r="G231" s="10">
        <f t="shared" si="101"/>
        <v>1500000</v>
      </c>
      <c r="H231" s="10">
        <f t="shared" si="95"/>
        <v>103661256</v>
      </c>
      <c r="I231" s="10">
        <f t="shared" si="101"/>
        <v>8800288</v>
      </c>
      <c r="J231" s="10">
        <f t="shared" si="101"/>
        <v>8800288</v>
      </c>
      <c r="K231" s="10">
        <f t="shared" si="96"/>
        <v>94860968</v>
      </c>
      <c r="L231" s="10">
        <f t="shared" si="101"/>
        <v>0</v>
      </c>
      <c r="M231" s="10">
        <f t="shared" si="101"/>
        <v>0</v>
      </c>
      <c r="N231" s="10">
        <f t="shared" si="91"/>
        <v>8800288</v>
      </c>
      <c r="O231" s="10">
        <f t="shared" si="101"/>
        <v>0</v>
      </c>
      <c r="P231" s="10">
        <f t="shared" si="101"/>
        <v>17800288</v>
      </c>
      <c r="Q231" s="10">
        <f t="shared" si="92"/>
        <v>9000000</v>
      </c>
      <c r="R231" s="10">
        <f t="shared" si="93"/>
        <v>85860968</v>
      </c>
      <c r="S231" s="10">
        <f t="shared" si="94"/>
        <v>0</v>
      </c>
      <c r="U231" s="330" t="s">
        <v>354</v>
      </c>
      <c r="V231" s="329" t="s">
        <v>355</v>
      </c>
      <c r="W231" s="332">
        <v>102161256</v>
      </c>
      <c r="X231" s="332">
        <v>0</v>
      </c>
      <c r="Y231" s="332">
        <v>0</v>
      </c>
      <c r="Z231" s="332">
        <v>0</v>
      </c>
      <c r="AA231" s="332">
        <v>0</v>
      </c>
      <c r="AB231" s="332">
        <v>1500000</v>
      </c>
      <c r="AC231" s="332">
        <v>103661256</v>
      </c>
      <c r="AD231" s="332">
        <v>8800288</v>
      </c>
      <c r="AE231" s="332">
        <v>8800288</v>
      </c>
      <c r="AF231" s="332">
        <v>94860968</v>
      </c>
      <c r="AG231" s="332">
        <v>0</v>
      </c>
      <c r="AH231" s="332">
        <v>0</v>
      </c>
      <c r="AI231" s="332">
        <v>8800288</v>
      </c>
      <c r="AJ231" s="332">
        <v>0</v>
      </c>
      <c r="AK231" s="332">
        <v>17800288</v>
      </c>
      <c r="AL231" s="332">
        <v>9000000</v>
      </c>
      <c r="AM231" s="332">
        <v>85860968</v>
      </c>
      <c r="AN231" s="332">
        <v>0</v>
      </c>
    </row>
    <row r="232" spans="1:40" s="4" customFormat="1" x14ac:dyDescent="0.25">
      <c r="A232" s="14" t="s">
        <v>1748</v>
      </c>
      <c r="B232" s="9" t="s">
        <v>163</v>
      </c>
      <c r="C232" s="10">
        <f>+C233</f>
        <v>0</v>
      </c>
      <c r="D232" s="10">
        <f t="shared" ref="D232:P232" si="102">+D233</f>
        <v>0</v>
      </c>
      <c r="E232" s="10">
        <f t="shared" si="102"/>
        <v>0</v>
      </c>
      <c r="F232" s="10">
        <f t="shared" si="102"/>
        <v>0</v>
      </c>
      <c r="G232" s="10">
        <f t="shared" si="102"/>
        <v>1500000</v>
      </c>
      <c r="H232" s="10">
        <f t="shared" si="95"/>
        <v>1500000</v>
      </c>
      <c r="I232" s="10">
        <f t="shared" si="102"/>
        <v>0</v>
      </c>
      <c r="J232" s="10">
        <f t="shared" si="102"/>
        <v>0</v>
      </c>
      <c r="K232" s="10">
        <f t="shared" si="96"/>
        <v>1500000</v>
      </c>
      <c r="L232" s="10">
        <f t="shared" si="102"/>
        <v>0</v>
      </c>
      <c r="M232" s="10">
        <f t="shared" si="102"/>
        <v>0</v>
      </c>
      <c r="N232" s="10">
        <f t="shared" si="91"/>
        <v>0</v>
      </c>
      <c r="O232" s="10">
        <f t="shared" si="102"/>
        <v>0</v>
      </c>
      <c r="P232" s="10">
        <f t="shared" si="102"/>
        <v>0</v>
      </c>
      <c r="Q232" s="10">
        <f t="shared" si="92"/>
        <v>0</v>
      </c>
      <c r="R232" s="10">
        <f t="shared" si="93"/>
        <v>1500000</v>
      </c>
      <c r="S232" s="10">
        <f t="shared" si="94"/>
        <v>0</v>
      </c>
      <c r="U232" s="330" t="s">
        <v>1748</v>
      </c>
      <c r="V232" s="329" t="s">
        <v>163</v>
      </c>
      <c r="W232" s="332">
        <v>0</v>
      </c>
      <c r="X232" s="332">
        <v>0</v>
      </c>
      <c r="Y232" s="332">
        <v>0</v>
      </c>
      <c r="Z232" s="332">
        <v>0</v>
      </c>
      <c r="AA232" s="332">
        <v>0</v>
      </c>
      <c r="AB232" s="332">
        <v>1500000</v>
      </c>
      <c r="AC232" s="332">
        <v>1500000</v>
      </c>
      <c r="AD232" s="332">
        <v>0</v>
      </c>
      <c r="AE232" s="332">
        <v>0</v>
      </c>
      <c r="AF232" s="332">
        <v>1500000</v>
      </c>
      <c r="AG232" s="332">
        <v>0</v>
      </c>
      <c r="AH232" s="332">
        <v>0</v>
      </c>
      <c r="AI232" s="332">
        <v>0</v>
      </c>
      <c r="AJ232" s="332">
        <v>0</v>
      </c>
      <c r="AK232" s="332">
        <v>0</v>
      </c>
      <c r="AL232" s="332">
        <v>0</v>
      </c>
      <c r="AM232" s="332">
        <v>1500000</v>
      </c>
      <c r="AN232" s="332">
        <v>0</v>
      </c>
    </row>
    <row r="233" spans="1:40" x14ac:dyDescent="0.25">
      <c r="A233" s="13" t="s">
        <v>1749</v>
      </c>
      <c r="B233" s="25" t="s">
        <v>167</v>
      </c>
      <c r="C233" s="239"/>
      <c r="D233" s="176"/>
      <c r="E233" s="176"/>
      <c r="F233" s="176"/>
      <c r="G233" s="176">
        <v>1500000</v>
      </c>
      <c r="H233" s="176">
        <f t="shared" si="95"/>
        <v>1500000</v>
      </c>
      <c r="I233" s="176">
        <v>0</v>
      </c>
      <c r="J233" s="176">
        <v>0</v>
      </c>
      <c r="K233" s="176">
        <f t="shared" si="96"/>
        <v>1500000</v>
      </c>
      <c r="L233" s="176">
        <v>0</v>
      </c>
      <c r="M233" s="176">
        <v>0</v>
      </c>
      <c r="N233" s="176">
        <f t="shared" si="91"/>
        <v>0</v>
      </c>
      <c r="O233" s="176">
        <v>0</v>
      </c>
      <c r="P233" s="176">
        <v>0</v>
      </c>
      <c r="Q233" s="176">
        <f t="shared" si="92"/>
        <v>0</v>
      </c>
      <c r="R233" s="176">
        <f t="shared" si="93"/>
        <v>1500000</v>
      </c>
      <c r="S233" s="176">
        <f t="shared" si="94"/>
        <v>0</v>
      </c>
      <c r="U233" s="330" t="s">
        <v>1749</v>
      </c>
      <c r="V233" s="329" t="s">
        <v>167</v>
      </c>
      <c r="W233" s="332">
        <v>0</v>
      </c>
      <c r="X233" s="332">
        <v>0</v>
      </c>
      <c r="Y233" s="332">
        <v>0</v>
      </c>
      <c r="Z233" s="332">
        <v>0</v>
      </c>
      <c r="AA233" s="332">
        <v>0</v>
      </c>
      <c r="AB233" s="332">
        <v>1500000</v>
      </c>
      <c r="AC233" s="332">
        <v>1500000</v>
      </c>
      <c r="AD233" s="332">
        <v>0</v>
      </c>
      <c r="AE233" s="332">
        <v>0</v>
      </c>
      <c r="AF233" s="332">
        <v>1500000</v>
      </c>
      <c r="AG233" s="332">
        <v>0</v>
      </c>
      <c r="AH233" s="332">
        <v>0</v>
      </c>
      <c r="AI233" s="332">
        <v>0</v>
      </c>
      <c r="AJ233" s="332">
        <v>0</v>
      </c>
      <c r="AK233" s="332">
        <v>0</v>
      </c>
      <c r="AL233" s="332">
        <v>0</v>
      </c>
      <c r="AM233" s="332">
        <v>1500000</v>
      </c>
      <c r="AN233" s="332">
        <v>0</v>
      </c>
    </row>
    <row r="234" spans="1:40" x14ac:dyDescent="0.25">
      <c r="A234" s="14" t="s">
        <v>356</v>
      </c>
      <c r="B234" s="9" t="s">
        <v>171</v>
      </c>
      <c r="C234" s="10">
        <f>+C235+C238+C236+C237</f>
        <v>11889239.49</v>
      </c>
      <c r="D234" s="10">
        <f>+D235+D238+D236+D237</f>
        <v>27000000</v>
      </c>
      <c r="E234" s="10">
        <f t="shared" ref="E234:P234" si="103">+E235+E238+E236+E237</f>
        <v>0</v>
      </c>
      <c r="F234" s="10">
        <f t="shared" si="103"/>
        <v>0</v>
      </c>
      <c r="G234" s="10">
        <f t="shared" si="103"/>
        <v>0</v>
      </c>
      <c r="H234" s="10">
        <f t="shared" si="95"/>
        <v>27000000</v>
      </c>
      <c r="I234" s="10">
        <f t="shared" si="103"/>
        <v>0</v>
      </c>
      <c r="J234" s="10">
        <f t="shared" si="103"/>
        <v>0</v>
      </c>
      <c r="K234" s="10">
        <f t="shared" si="96"/>
        <v>27000000</v>
      </c>
      <c r="L234" s="10">
        <f t="shared" si="103"/>
        <v>0</v>
      </c>
      <c r="M234" s="10">
        <f t="shared" si="103"/>
        <v>0</v>
      </c>
      <c r="N234" s="10">
        <f t="shared" si="91"/>
        <v>0</v>
      </c>
      <c r="O234" s="10">
        <f t="shared" si="103"/>
        <v>0</v>
      </c>
      <c r="P234" s="10">
        <f t="shared" si="103"/>
        <v>0</v>
      </c>
      <c r="Q234" s="10">
        <f t="shared" si="92"/>
        <v>0</v>
      </c>
      <c r="R234" s="10">
        <f t="shared" si="93"/>
        <v>27000000</v>
      </c>
      <c r="S234" s="10">
        <f t="shared" si="94"/>
        <v>0</v>
      </c>
      <c r="U234" s="330" t="s">
        <v>356</v>
      </c>
      <c r="V234" s="329" t="s">
        <v>171</v>
      </c>
      <c r="W234" s="332">
        <v>27000000</v>
      </c>
      <c r="X234" s="332">
        <v>0</v>
      </c>
      <c r="Y234" s="332">
        <v>0</v>
      </c>
      <c r="Z234" s="332">
        <v>0</v>
      </c>
      <c r="AA234" s="332">
        <v>0</v>
      </c>
      <c r="AB234" s="332">
        <v>0</v>
      </c>
      <c r="AC234" s="332">
        <v>27000000</v>
      </c>
      <c r="AD234" s="332">
        <v>0</v>
      </c>
      <c r="AE234" s="332">
        <v>0</v>
      </c>
      <c r="AF234" s="332">
        <v>27000000</v>
      </c>
      <c r="AG234" s="332">
        <v>0</v>
      </c>
      <c r="AH234" s="332">
        <v>0</v>
      </c>
      <c r="AI234" s="332">
        <v>0</v>
      </c>
      <c r="AJ234" s="332">
        <v>0</v>
      </c>
      <c r="AK234" s="332">
        <v>0</v>
      </c>
      <c r="AL234" s="332">
        <v>0</v>
      </c>
      <c r="AM234" s="332">
        <v>27000000</v>
      </c>
      <c r="AN234" s="332">
        <v>0</v>
      </c>
    </row>
    <row r="235" spans="1:40" s="306" customFormat="1" x14ac:dyDescent="0.25">
      <c r="A235" s="13" t="s">
        <v>357</v>
      </c>
      <c r="B235" s="1" t="s">
        <v>358</v>
      </c>
      <c r="C235" s="239">
        <v>0</v>
      </c>
      <c r="D235" s="176">
        <v>22000000</v>
      </c>
      <c r="E235" s="176">
        <v>0</v>
      </c>
      <c r="F235" s="176">
        <v>0</v>
      </c>
      <c r="G235" s="176">
        <v>0</v>
      </c>
      <c r="H235" s="176">
        <f t="shared" si="95"/>
        <v>22000000</v>
      </c>
      <c r="I235" s="176">
        <v>0</v>
      </c>
      <c r="J235" s="176">
        <v>0</v>
      </c>
      <c r="K235" s="176">
        <f t="shared" si="96"/>
        <v>22000000</v>
      </c>
      <c r="L235" s="176">
        <v>0</v>
      </c>
      <c r="M235" s="176">
        <v>0</v>
      </c>
      <c r="N235" s="176">
        <f t="shared" si="91"/>
        <v>0</v>
      </c>
      <c r="O235" s="176">
        <v>0</v>
      </c>
      <c r="P235" s="176">
        <v>0</v>
      </c>
      <c r="Q235" s="176">
        <f t="shared" si="92"/>
        <v>0</v>
      </c>
      <c r="R235" s="176">
        <f t="shared" si="93"/>
        <v>22000000</v>
      </c>
      <c r="S235" s="176">
        <f t="shared" si="94"/>
        <v>0</v>
      </c>
      <c r="T235" s="307"/>
      <c r="U235" s="330" t="s">
        <v>357</v>
      </c>
      <c r="V235" s="329" t="s">
        <v>358</v>
      </c>
      <c r="W235" s="332">
        <v>22000000</v>
      </c>
      <c r="X235" s="332">
        <v>0</v>
      </c>
      <c r="Y235" s="332">
        <v>0</v>
      </c>
      <c r="Z235" s="332">
        <v>0</v>
      </c>
      <c r="AA235" s="332">
        <v>0</v>
      </c>
      <c r="AB235" s="332">
        <v>0</v>
      </c>
      <c r="AC235" s="332">
        <v>22000000</v>
      </c>
      <c r="AD235" s="332">
        <v>0</v>
      </c>
      <c r="AE235" s="332">
        <v>0</v>
      </c>
      <c r="AF235" s="332">
        <v>22000000</v>
      </c>
      <c r="AG235" s="332">
        <v>0</v>
      </c>
      <c r="AH235" s="332">
        <v>0</v>
      </c>
      <c r="AI235" s="332">
        <v>0</v>
      </c>
      <c r="AJ235" s="332">
        <v>0</v>
      </c>
      <c r="AK235" s="332">
        <v>0</v>
      </c>
      <c r="AL235" s="332">
        <v>0</v>
      </c>
      <c r="AM235" s="332">
        <v>22000000</v>
      </c>
      <c r="AN235" s="332">
        <v>0</v>
      </c>
    </row>
    <row r="236" spans="1:40" s="306" customFormat="1" x14ac:dyDescent="0.25">
      <c r="A236" s="269" t="s">
        <v>1709</v>
      </c>
      <c r="B236" s="270" t="s">
        <v>175</v>
      </c>
      <c r="C236" s="284">
        <v>0</v>
      </c>
      <c r="D236" s="239"/>
      <c r="E236" s="239"/>
      <c r="F236" s="239"/>
      <c r="G236" s="239"/>
      <c r="H236" s="239">
        <f t="shared" si="95"/>
        <v>0</v>
      </c>
      <c r="I236" s="239"/>
      <c r="J236" s="239"/>
      <c r="K236" s="239">
        <f t="shared" si="96"/>
        <v>0</v>
      </c>
      <c r="L236" s="239"/>
      <c r="M236" s="239"/>
      <c r="N236" s="239">
        <f t="shared" si="91"/>
        <v>0</v>
      </c>
      <c r="O236" s="239"/>
      <c r="P236" s="239"/>
      <c r="Q236" s="239">
        <f t="shared" si="92"/>
        <v>0</v>
      </c>
      <c r="R236" s="239">
        <f t="shared" si="93"/>
        <v>0</v>
      </c>
      <c r="S236" s="239">
        <f t="shared" si="94"/>
        <v>0</v>
      </c>
      <c r="T236" s="307"/>
      <c r="U236" s="330"/>
      <c r="V236" s="329"/>
      <c r="W236" s="332"/>
      <c r="X236" s="332"/>
      <c r="Y236" s="332"/>
      <c r="Z236" s="332"/>
      <c r="AA236" s="332"/>
      <c r="AB236" s="332"/>
      <c r="AC236" s="332"/>
      <c r="AD236" s="332"/>
      <c r="AE236" s="332"/>
      <c r="AF236" s="332"/>
      <c r="AG236" s="332"/>
      <c r="AH236" s="332"/>
      <c r="AI236" s="332"/>
      <c r="AJ236" s="332"/>
      <c r="AK236" s="332"/>
      <c r="AL236" s="332"/>
      <c r="AM236" s="332"/>
      <c r="AN236" s="332"/>
    </row>
    <row r="237" spans="1:40" s="4" customFormat="1" x14ac:dyDescent="0.25">
      <c r="A237" s="269" t="s">
        <v>1710</v>
      </c>
      <c r="B237" s="270" t="s">
        <v>177</v>
      </c>
      <c r="C237" s="284">
        <v>0</v>
      </c>
      <c r="D237" s="239"/>
      <c r="E237" s="239"/>
      <c r="F237" s="239"/>
      <c r="G237" s="239"/>
      <c r="H237" s="239">
        <f t="shared" si="95"/>
        <v>0</v>
      </c>
      <c r="I237" s="239"/>
      <c r="J237" s="239"/>
      <c r="K237" s="239">
        <f t="shared" si="96"/>
        <v>0</v>
      </c>
      <c r="L237" s="239"/>
      <c r="M237" s="239"/>
      <c r="N237" s="239">
        <f t="shared" si="91"/>
        <v>0</v>
      </c>
      <c r="O237" s="239"/>
      <c r="P237" s="239"/>
      <c r="Q237" s="239">
        <f t="shared" si="92"/>
        <v>0</v>
      </c>
      <c r="R237" s="239">
        <f t="shared" si="93"/>
        <v>0</v>
      </c>
      <c r="S237" s="239">
        <f t="shared" si="94"/>
        <v>0</v>
      </c>
      <c r="U237" s="330"/>
      <c r="V237" s="329"/>
      <c r="W237" s="332"/>
      <c r="X237" s="332"/>
      <c r="Y237" s="332"/>
      <c r="Z237" s="332"/>
      <c r="AA237" s="332"/>
      <c r="AB237" s="332"/>
      <c r="AC237" s="332"/>
      <c r="AD237" s="332"/>
      <c r="AE237" s="332"/>
      <c r="AF237" s="332"/>
      <c r="AG237" s="332"/>
      <c r="AH237" s="332"/>
      <c r="AI237" s="332"/>
      <c r="AJ237" s="332"/>
      <c r="AK237" s="332"/>
      <c r="AL237" s="332"/>
      <c r="AM237" s="332"/>
      <c r="AN237" s="332"/>
    </row>
    <row r="238" spans="1:40" x14ac:dyDescent="0.25">
      <c r="A238" s="13" t="s">
        <v>359</v>
      </c>
      <c r="B238" s="1" t="s">
        <v>179</v>
      </c>
      <c r="C238" s="239">
        <v>11889239.49</v>
      </c>
      <c r="D238" s="176">
        <v>5000000</v>
      </c>
      <c r="E238" s="176">
        <v>0</v>
      </c>
      <c r="F238" s="176">
        <v>0</v>
      </c>
      <c r="G238" s="176">
        <v>0</v>
      </c>
      <c r="H238" s="176">
        <f t="shared" si="95"/>
        <v>5000000</v>
      </c>
      <c r="I238" s="176">
        <v>0</v>
      </c>
      <c r="J238" s="176">
        <v>0</v>
      </c>
      <c r="K238" s="176">
        <f t="shared" si="96"/>
        <v>5000000</v>
      </c>
      <c r="L238" s="176">
        <v>0</v>
      </c>
      <c r="M238" s="176">
        <v>0</v>
      </c>
      <c r="N238" s="176">
        <f t="shared" si="91"/>
        <v>0</v>
      </c>
      <c r="O238" s="176">
        <v>0</v>
      </c>
      <c r="P238" s="176">
        <v>0</v>
      </c>
      <c r="Q238" s="176">
        <f t="shared" si="92"/>
        <v>0</v>
      </c>
      <c r="R238" s="176">
        <f t="shared" si="93"/>
        <v>5000000</v>
      </c>
      <c r="S238" s="176">
        <f t="shared" si="94"/>
        <v>0</v>
      </c>
      <c r="U238" s="330" t="s">
        <v>359</v>
      </c>
      <c r="V238" s="329" t="s">
        <v>179</v>
      </c>
      <c r="W238" s="332">
        <v>5000000</v>
      </c>
      <c r="X238" s="332">
        <v>0</v>
      </c>
      <c r="Y238" s="332">
        <v>0</v>
      </c>
      <c r="Z238" s="332">
        <v>0</v>
      </c>
      <c r="AA238" s="332">
        <v>0</v>
      </c>
      <c r="AB238" s="332">
        <v>0</v>
      </c>
      <c r="AC238" s="332">
        <v>5000000</v>
      </c>
      <c r="AD238" s="332">
        <v>0</v>
      </c>
      <c r="AE238" s="332">
        <v>0</v>
      </c>
      <c r="AF238" s="332">
        <v>5000000</v>
      </c>
      <c r="AG238" s="332">
        <v>0</v>
      </c>
      <c r="AH238" s="332">
        <v>0</v>
      </c>
      <c r="AI238" s="332">
        <v>0</v>
      </c>
      <c r="AJ238" s="332">
        <v>0</v>
      </c>
      <c r="AK238" s="332">
        <v>0</v>
      </c>
      <c r="AL238" s="332">
        <v>0</v>
      </c>
      <c r="AM238" s="332">
        <v>5000000</v>
      </c>
      <c r="AN238" s="332">
        <v>0</v>
      </c>
    </row>
    <row r="239" spans="1:40" x14ac:dyDescent="0.25">
      <c r="A239" s="14" t="s">
        <v>360</v>
      </c>
      <c r="B239" s="9" t="s">
        <v>181</v>
      </c>
      <c r="C239" s="10">
        <f>+C240+C241</f>
        <v>16172387</v>
      </c>
      <c r="D239" s="10">
        <f>+D240+D241</f>
        <v>69995013</v>
      </c>
      <c r="E239" s="10">
        <f t="shared" ref="E239:P239" si="104">+E240+E241</f>
        <v>0</v>
      </c>
      <c r="F239" s="10">
        <f t="shared" si="104"/>
        <v>0</v>
      </c>
      <c r="G239" s="10">
        <f t="shared" si="104"/>
        <v>0</v>
      </c>
      <c r="H239" s="10">
        <f t="shared" si="95"/>
        <v>69995013</v>
      </c>
      <c r="I239" s="10">
        <f t="shared" si="104"/>
        <v>8800288</v>
      </c>
      <c r="J239" s="10">
        <f t="shared" si="104"/>
        <v>8800288</v>
      </c>
      <c r="K239" s="10">
        <f t="shared" si="96"/>
        <v>61194725</v>
      </c>
      <c r="L239" s="10">
        <f t="shared" si="104"/>
        <v>0</v>
      </c>
      <c r="M239" s="10">
        <f t="shared" si="104"/>
        <v>0</v>
      </c>
      <c r="N239" s="10">
        <f t="shared" si="91"/>
        <v>8800288</v>
      </c>
      <c r="O239" s="10">
        <f t="shared" si="104"/>
        <v>0</v>
      </c>
      <c r="P239" s="10">
        <f t="shared" si="104"/>
        <v>17800288</v>
      </c>
      <c r="Q239" s="10">
        <f t="shared" si="92"/>
        <v>9000000</v>
      </c>
      <c r="R239" s="10">
        <f t="shared" si="93"/>
        <v>52194725</v>
      </c>
      <c r="S239" s="10">
        <f t="shared" si="94"/>
        <v>0</v>
      </c>
      <c r="U239" s="330" t="s">
        <v>360</v>
      </c>
      <c r="V239" s="329" t="s">
        <v>181</v>
      </c>
      <c r="W239" s="332">
        <v>69995013</v>
      </c>
      <c r="X239" s="332">
        <v>0</v>
      </c>
      <c r="Y239" s="332">
        <v>0</v>
      </c>
      <c r="Z239" s="332">
        <v>0</v>
      </c>
      <c r="AA239" s="332">
        <v>0</v>
      </c>
      <c r="AB239" s="332">
        <v>0</v>
      </c>
      <c r="AC239" s="332">
        <v>69995013</v>
      </c>
      <c r="AD239" s="332">
        <v>8800288</v>
      </c>
      <c r="AE239" s="332">
        <v>8800288</v>
      </c>
      <c r="AF239" s="332">
        <v>61194725</v>
      </c>
      <c r="AG239" s="332">
        <v>0</v>
      </c>
      <c r="AH239" s="332">
        <v>0</v>
      </c>
      <c r="AI239" s="332">
        <v>8800288</v>
      </c>
      <c r="AJ239" s="332">
        <v>0</v>
      </c>
      <c r="AK239" s="332">
        <v>17800288</v>
      </c>
      <c r="AL239" s="332">
        <v>9000000</v>
      </c>
      <c r="AM239" s="332">
        <v>52194725</v>
      </c>
      <c r="AN239" s="332">
        <v>0</v>
      </c>
    </row>
    <row r="240" spans="1:40" x14ac:dyDescent="0.25">
      <c r="A240" s="13" t="s">
        <v>361</v>
      </c>
      <c r="B240" s="1" t="s">
        <v>362</v>
      </c>
      <c r="C240" s="239">
        <v>1310000</v>
      </c>
      <c r="D240" s="176">
        <v>16495013</v>
      </c>
      <c r="E240" s="176">
        <v>0</v>
      </c>
      <c r="F240" s="176">
        <v>0</v>
      </c>
      <c r="G240" s="176">
        <v>0</v>
      </c>
      <c r="H240" s="176">
        <f t="shared" si="95"/>
        <v>16495013</v>
      </c>
      <c r="I240" s="176">
        <v>0</v>
      </c>
      <c r="J240" s="176">
        <v>0</v>
      </c>
      <c r="K240" s="176">
        <f t="shared" si="96"/>
        <v>16495013</v>
      </c>
      <c r="L240" s="176">
        <v>0</v>
      </c>
      <c r="M240" s="176">
        <v>0</v>
      </c>
      <c r="N240" s="176">
        <f t="shared" si="91"/>
        <v>0</v>
      </c>
      <c r="O240" s="176">
        <v>0</v>
      </c>
      <c r="P240" s="176">
        <v>0</v>
      </c>
      <c r="Q240" s="176">
        <f t="shared" si="92"/>
        <v>0</v>
      </c>
      <c r="R240" s="176">
        <f t="shared" si="93"/>
        <v>16495013</v>
      </c>
      <c r="S240" s="176">
        <f t="shared" si="94"/>
        <v>0</v>
      </c>
      <c r="U240" s="330" t="s">
        <v>361</v>
      </c>
      <c r="V240" s="329" t="s">
        <v>362</v>
      </c>
      <c r="W240" s="332">
        <v>16495013</v>
      </c>
      <c r="X240" s="332">
        <v>0</v>
      </c>
      <c r="Y240" s="332">
        <v>0</v>
      </c>
      <c r="Z240" s="332">
        <v>0</v>
      </c>
      <c r="AA240" s="332">
        <v>0</v>
      </c>
      <c r="AB240" s="332">
        <v>0</v>
      </c>
      <c r="AC240" s="332">
        <v>16495013</v>
      </c>
      <c r="AD240" s="332">
        <v>0</v>
      </c>
      <c r="AE240" s="332">
        <v>0</v>
      </c>
      <c r="AF240" s="332">
        <v>16495013</v>
      </c>
      <c r="AG240" s="332">
        <v>0</v>
      </c>
      <c r="AH240" s="332">
        <v>0</v>
      </c>
      <c r="AI240" s="332">
        <v>0</v>
      </c>
      <c r="AJ240" s="332">
        <v>0</v>
      </c>
      <c r="AK240" s="332">
        <v>0</v>
      </c>
      <c r="AL240" s="332">
        <v>0</v>
      </c>
      <c r="AM240" s="332">
        <v>16495013</v>
      </c>
      <c r="AN240" s="332">
        <v>0</v>
      </c>
    </row>
    <row r="241" spans="1:40" x14ac:dyDescent="0.25">
      <c r="A241" s="13" t="s">
        <v>363</v>
      </c>
      <c r="B241" s="1" t="s">
        <v>183</v>
      </c>
      <c r="C241" s="239">
        <v>14862387</v>
      </c>
      <c r="D241" s="176">
        <v>53500000</v>
      </c>
      <c r="E241" s="176">
        <v>0</v>
      </c>
      <c r="F241" s="176">
        <v>0</v>
      </c>
      <c r="G241" s="176">
        <v>0</v>
      </c>
      <c r="H241" s="176">
        <f t="shared" si="95"/>
        <v>53500000</v>
      </c>
      <c r="I241" s="176">
        <v>8800288</v>
      </c>
      <c r="J241" s="176">
        <v>8800288</v>
      </c>
      <c r="K241" s="176">
        <f t="shared" si="96"/>
        <v>44699712</v>
      </c>
      <c r="L241" s="176">
        <v>0</v>
      </c>
      <c r="M241" s="176">
        <v>0</v>
      </c>
      <c r="N241" s="176">
        <f t="shared" si="91"/>
        <v>8800288</v>
      </c>
      <c r="O241" s="176">
        <v>0</v>
      </c>
      <c r="P241" s="176">
        <v>17800288</v>
      </c>
      <c r="Q241" s="176">
        <f t="shared" si="92"/>
        <v>9000000</v>
      </c>
      <c r="R241" s="176">
        <f t="shared" si="93"/>
        <v>35699712</v>
      </c>
      <c r="S241" s="176">
        <f t="shared" si="94"/>
        <v>0</v>
      </c>
      <c r="U241" s="330" t="s">
        <v>363</v>
      </c>
      <c r="V241" s="329" t="s">
        <v>183</v>
      </c>
      <c r="W241" s="332">
        <v>53500000</v>
      </c>
      <c r="X241" s="332">
        <v>0</v>
      </c>
      <c r="Y241" s="332">
        <v>0</v>
      </c>
      <c r="Z241" s="332">
        <v>0</v>
      </c>
      <c r="AA241" s="332">
        <v>0</v>
      </c>
      <c r="AB241" s="332">
        <v>0</v>
      </c>
      <c r="AC241" s="332">
        <v>53500000</v>
      </c>
      <c r="AD241" s="332">
        <v>8800288</v>
      </c>
      <c r="AE241" s="332">
        <v>8800288</v>
      </c>
      <c r="AF241" s="332">
        <v>44699712</v>
      </c>
      <c r="AG241" s="332">
        <v>0</v>
      </c>
      <c r="AH241" s="332">
        <v>0</v>
      </c>
      <c r="AI241" s="332">
        <v>8800288</v>
      </c>
      <c r="AJ241" s="332">
        <v>0</v>
      </c>
      <c r="AK241" s="332">
        <v>17800288</v>
      </c>
      <c r="AL241" s="332">
        <v>9000000</v>
      </c>
      <c r="AM241" s="332">
        <v>35699712</v>
      </c>
      <c r="AN241" s="332">
        <v>0</v>
      </c>
    </row>
    <row r="242" spans="1:40" x14ac:dyDescent="0.25">
      <c r="A242" s="14" t="s">
        <v>364</v>
      </c>
      <c r="B242" s="9" t="s">
        <v>185</v>
      </c>
      <c r="C242" s="10">
        <f>+C246+C243+C244+C245</f>
        <v>13500000</v>
      </c>
      <c r="D242" s="10">
        <f>+D246+D243+D244+D245</f>
        <v>166243</v>
      </c>
      <c r="E242" s="10">
        <f t="shared" ref="E242:P242" si="105">+E246+E243+E244+E245</f>
        <v>0</v>
      </c>
      <c r="F242" s="10">
        <f t="shared" si="105"/>
        <v>0</v>
      </c>
      <c r="G242" s="10">
        <f t="shared" si="105"/>
        <v>0</v>
      </c>
      <c r="H242" s="10">
        <f t="shared" si="95"/>
        <v>166243</v>
      </c>
      <c r="I242" s="10">
        <f t="shared" si="105"/>
        <v>0</v>
      </c>
      <c r="J242" s="10">
        <f t="shared" si="105"/>
        <v>0</v>
      </c>
      <c r="K242" s="10">
        <f t="shared" si="96"/>
        <v>166243</v>
      </c>
      <c r="L242" s="10">
        <f t="shared" si="105"/>
        <v>0</v>
      </c>
      <c r="M242" s="10">
        <f t="shared" si="105"/>
        <v>0</v>
      </c>
      <c r="N242" s="10">
        <f t="shared" si="91"/>
        <v>0</v>
      </c>
      <c r="O242" s="10">
        <f t="shared" si="105"/>
        <v>0</v>
      </c>
      <c r="P242" s="10">
        <f t="shared" si="105"/>
        <v>0</v>
      </c>
      <c r="Q242" s="10">
        <f t="shared" si="92"/>
        <v>0</v>
      </c>
      <c r="R242" s="10">
        <f t="shared" si="93"/>
        <v>166243</v>
      </c>
      <c r="S242" s="10">
        <f t="shared" si="94"/>
        <v>0</v>
      </c>
      <c r="U242" s="330" t="s">
        <v>364</v>
      </c>
      <c r="V242" s="329" t="s">
        <v>185</v>
      </c>
      <c r="W242" s="332">
        <v>166243</v>
      </c>
      <c r="X242" s="332">
        <v>0</v>
      </c>
      <c r="Y242" s="332">
        <v>0</v>
      </c>
      <c r="Z242" s="332">
        <v>0</v>
      </c>
      <c r="AA242" s="332">
        <v>0</v>
      </c>
      <c r="AB242" s="332">
        <v>0</v>
      </c>
      <c r="AC242" s="332">
        <v>166243</v>
      </c>
      <c r="AD242" s="332">
        <v>0</v>
      </c>
      <c r="AE242" s="332">
        <v>0</v>
      </c>
      <c r="AF242" s="332">
        <v>166243</v>
      </c>
      <c r="AG242" s="332">
        <v>0</v>
      </c>
      <c r="AH242" s="332">
        <v>0</v>
      </c>
      <c r="AI242" s="332">
        <v>0</v>
      </c>
      <c r="AJ242" s="332">
        <v>0</v>
      </c>
      <c r="AK242" s="332">
        <v>0</v>
      </c>
      <c r="AL242" s="332">
        <v>0</v>
      </c>
      <c r="AM242" s="332">
        <v>166243</v>
      </c>
      <c r="AN242" s="332">
        <v>0</v>
      </c>
    </row>
    <row r="243" spans="1:40" x14ac:dyDescent="0.25">
      <c r="A243" s="13" t="s">
        <v>1711</v>
      </c>
      <c r="B243" s="25" t="s">
        <v>189</v>
      </c>
      <c r="C243" s="239">
        <v>0</v>
      </c>
      <c r="D243" s="176"/>
      <c r="E243" s="176"/>
      <c r="F243" s="176"/>
      <c r="G243" s="176"/>
      <c r="H243" s="176">
        <f t="shared" si="95"/>
        <v>0</v>
      </c>
      <c r="I243" s="176"/>
      <c r="J243" s="176"/>
      <c r="K243" s="176">
        <f t="shared" si="96"/>
        <v>0</v>
      </c>
      <c r="L243" s="176"/>
      <c r="M243" s="176"/>
      <c r="N243" s="176">
        <f t="shared" si="91"/>
        <v>0</v>
      </c>
      <c r="O243" s="176"/>
      <c r="P243" s="176"/>
      <c r="Q243" s="176">
        <f t="shared" si="92"/>
        <v>0</v>
      </c>
      <c r="R243" s="176">
        <f t="shared" si="93"/>
        <v>0</v>
      </c>
      <c r="S243" s="176">
        <f t="shared" si="94"/>
        <v>0</v>
      </c>
      <c r="U243" s="330"/>
      <c r="V243" s="329"/>
      <c r="W243" s="332"/>
      <c r="X243" s="332"/>
      <c r="Y243" s="332"/>
      <c r="Z243" s="332"/>
      <c r="AA243" s="332"/>
      <c r="AB243" s="332"/>
      <c r="AC243" s="332"/>
      <c r="AD243" s="332"/>
      <c r="AE243" s="332"/>
      <c r="AF243" s="332"/>
      <c r="AG243" s="332"/>
      <c r="AH243" s="332"/>
      <c r="AI243" s="332"/>
      <c r="AJ243" s="332"/>
      <c r="AK243" s="332"/>
      <c r="AL243" s="332"/>
      <c r="AM243" s="332"/>
      <c r="AN243" s="332"/>
    </row>
    <row r="244" spans="1:40" s="4" customFormat="1" x14ac:dyDescent="0.25">
      <c r="A244" s="13" t="s">
        <v>1712</v>
      </c>
      <c r="B244" s="25" t="s">
        <v>191</v>
      </c>
      <c r="C244" s="239">
        <v>0</v>
      </c>
      <c r="D244" s="176"/>
      <c r="E244" s="176"/>
      <c r="F244" s="176"/>
      <c r="G244" s="176"/>
      <c r="H244" s="176">
        <f t="shared" si="95"/>
        <v>0</v>
      </c>
      <c r="I244" s="176"/>
      <c r="J244" s="176"/>
      <c r="K244" s="176">
        <f t="shared" si="96"/>
        <v>0</v>
      </c>
      <c r="L244" s="176"/>
      <c r="M244" s="176"/>
      <c r="N244" s="176">
        <f t="shared" si="91"/>
        <v>0</v>
      </c>
      <c r="O244" s="176"/>
      <c r="P244" s="176"/>
      <c r="Q244" s="176">
        <f t="shared" si="92"/>
        <v>0</v>
      </c>
      <c r="R244" s="176">
        <f t="shared" si="93"/>
        <v>0</v>
      </c>
      <c r="S244" s="176">
        <f t="shared" si="94"/>
        <v>0</v>
      </c>
      <c r="U244" s="330"/>
      <c r="V244" s="329"/>
      <c r="W244" s="332"/>
      <c r="X244" s="332"/>
      <c r="Y244" s="332"/>
      <c r="Z244" s="332"/>
      <c r="AA244" s="332"/>
      <c r="AB244" s="332"/>
      <c r="AC244" s="332"/>
      <c r="AD244" s="332"/>
      <c r="AE244" s="332"/>
      <c r="AF244" s="332"/>
      <c r="AG244" s="332"/>
      <c r="AH244" s="332"/>
      <c r="AI244" s="332"/>
      <c r="AJ244" s="332"/>
      <c r="AK244" s="332"/>
      <c r="AL244" s="332"/>
      <c r="AM244" s="332"/>
      <c r="AN244" s="332"/>
    </row>
    <row r="245" spans="1:40" s="4" customFormat="1" x14ac:dyDescent="0.25">
      <c r="A245" s="13" t="s">
        <v>1713</v>
      </c>
      <c r="B245" s="25" t="s">
        <v>193</v>
      </c>
      <c r="C245" s="239">
        <v>0</v>
      </c>
      <c r="D245" s="176"/>
      <c r="E245" s="176"/>
      <c r="F245" s="176"/>
      <c r="G245" s="176"/>
      <c r="H245" s="176">
        <f t="shared" si="95"/>
        <v>0</v>
      </c>
      <c r="I245" s="176"/>
      <c r="J245" s="176"/>
      <c r="K245" s="176">
        <f t="shared" si="96"/>
        <v>0</v>
      </c>
      <c r="L245" s="176"/>
      <c r="M245" s="176"/>
      <c r="N245" s="176">
        <f t="shared" si="91"/>
        <v>0</v>
      </c>
      <c r="O245" s="176"/>
      <c r="P245" s="176"/>
      <c r="Q245" s="176">
        <f t="shared" si="92"/>
        <v>0</v>
      </c>
      <c r="R245" s="176">
        <f t="shared" si="93"/>
        <v>0</v>
      </c>
      <c r="S245" s="176">
        <f t="shared" si="94"/>
        <v>0</v>
      </c>
      <c r="U245" s="330"/>
      <c r="V245" s="329"/>
      <c r="W245" s="332"/>
      <c r="X245" s="332"/>
      <c r="Y245" s="332"/>
      <c r="Z245" s="332"/>
      <c r="AA245" s="332"/>
      <c r="AB245" s="332"/>
      <c r="AC245" s="332"/>
      <c r="AD245" s="332"/>
      <c r="AE245" s="332"/>
      <c r="AF245" s="332"/>
      <c r="AG245" s="332"/>
      <c r="AH245" s="332"/>
      <c r="AI245" s="332"/>
      <c r="AJ245" s="332"/>
      <c r="AK245" s="332"/>
      <c r="AL245" s="332"/>
      <c r="AM245" s="332"/>
      <c r="AN245" s="332"/>
    </row>
    <row r="246" spans="1:40" s="4" customFormat="1" x14ac:dyDescent="0.25">
      <c r="A246" s="13" t="s">
        <v>365</v>
      </c>
      <c r="B246" s="25" t="s">
        <v>195</v>
      </c>
      <c r="C246" s="239">
        <v>13500000</v>
      </c>
      <c r="D246" s="176">
        <v>166243</v>
      </c>
      <c r="E246" s="176">
        <v>0</v>
      </c>
      <c r="F246" s="176">
        <v>0</v>
      </c>
      <c r="G246" s="176">
        <v>0</v>
      </c>
      <c r="H246" s="176">
        <f t="shared" si="95"/>
        <v>166243</v>
      </c>
      <c r="I246" s="176">
        <v>0</v>
      </c>
      <c r="J246" s="176">
        <v>0</v>
      </c>
      <c r="K246" s="176">
        <f t="shared" si="96"/>
        <v>166243</v>
      </c>
      <c r="L246" s="176">
        <v>0</v>
      </c>
      <c r="M246" s="176">
        <v>0</v>
      </c>
      <c r="N246" s="176">
        <f t="shared" si="91"/>
        <v>0</v>
      </c>
      <c r="O246" s="176">
        <v>0</v>
      </c>
      <c r="P246" s="176">
        <v>0</v>
      </c>
      <c r="Q246" s="176">
        <f t="shared" si="92"/>
        <v>0</v>
      </c>
      <c r="R246" s="176">
        <f t="shared" si="93"/>
        <v>166243</v>
      </c>
      <c r="S246" s="176">
        <f t="shared" si="94"/>
        <v>0</v>
      </c>
      <c r="U246" s="330" t="s">
        <v>365</v>
      </c>
      <c r="V246" s="329" t="s">
        <v>195</v>
      </c>
      <c r="W246" s="332">
        <v>166243</v>
      </c>
      <c r="X246" s="332">
        <v>0</v>
      </c>
      <c r="Y246" s="332">
        <v>0</v>
      </c>
      <c r="Z246" s="332">
        <v>0</v>
      </c>
      <c r="AA246" s="332">
        <v>0</v>
      </c>
      <c r="AB246" s="332">
        <v>0</v>
      </c>
      <c r="AC246" s="332">
        <v>166243</v>
      </c>
      <c r="AD246" s="332">
        <v>0</v>
      </c>
      <c r="AE246" s="332">
        <v>0</v>
      </c>
      <c r="AF246" s="332">
        <v>166243</v>
      </c>
      <c r="AG246" s="332">
        <v>0</v>
      </c>
      <c r="AH246" s="332">
        <v>0</v>
      </c>
      <c r="AI246" s="332">
        <v>0</v>
      </c>
      <c r="AJ246" s="332">
        <v>0</v>
      </c>
      <c r="AK246" s="332">
        <v>0</v>
      </c>
      <c r="AL246" s="332">
        <v>0</v>
      </c>
      <c r="AM246" s="332">
        <v>166243</v>
      </c>
      <c r="AN246" s="332">
        <v>0</v>
      </c>
    </row>
    <row r="247" spans="1:40" s="4" customFormat="1" x14ac:dyDescent="0.25">
      <c r="A247" s="14" t="s">
        <v>366</v>
      </c>
      <c r="B247" s="9" t="s">
        <v>197</v>
      </c>
      <c r="C247" s="10">
        <f>+C248</f>
        <v>0</v>
      </c>
      <c r="D247" s="10">
        <f>+D248</f>
        <v>5000000</v>
      </c>
      <c r="E247" s="10">
        <f t="shared" ref="E247:P247" si="106">+E248</f>
        <v>0</v>
      </c>
      <c r="F247" s="10">
        <f t="shared" si="106"/>
        <v>0</v>
      </c>
      <c r="G247" s="10">
        <f t="shared" si="106"/>
        <v>0</v>
      </c>
      <c r="H247" s="10">
        <f t="shared" si="95"/>
        <v>5000000</v>
      </c>
      <c r="I247" s="10">
        <f t="shared" si="106"/>
        <v>0</v>
      </c>
      <c r="J247" s="10">
        <f t="shared" si="106"/>
        <v>0</v>
      </c>
      <c r="K247" s="10">
        <f t="shared" si="96"/>
        <v>5000000</v>
      </c>
      <c r="L247" s="10">
        <f t="shared" si="106"/>
        <v>0</v>
      </c>
      <c r="M247" s="10">
        <f t="shared" si="106"/>
        <v>0</v>
      </c>
      <c r="N247" s="10">
        <f t="shared" si="91"/>
        <v>0</v>
      </c>
      <c r="O247" s="10">
        <f t="shared" si="106"/>
        <v>0</v>
      </c>
      <c r="P247" s="10">
        <f t="shared" si="106"/>
        <v>0</v>
      </c>
      <c r="Q247" s="10">
        <f t="shared" si="92"/>
        <v>0</v>
      </c>
      <c r="R247" s="10">
        <f t="shared" si="93"/>
        <v>5000000</v>
      </c>
      <c r="S247" s="10">
        <f t="shared" si="94"/>
        <v>0</v>
      </c>
      <c r="U247" s="330" t="s">
        <v>366</v>
      </c>
      <c r="V247" s="329" t="s">
        <v>197</v>
      </c>
      <c r="W247" s="332">
        <v>5000000</v>
      </c>
      <c r="X247" s="332">
        <v>0</v>
      </c>
      <c r="Y247" s="332">
        <v>0</v>
      </c>
      <c r="Z247" s="332">
        <v>0</v>
      </c>
      <c r="AA247" s="332">
        <v>0</v>
      </c>
      <c r="AB247" s="332">
        <v>0</v>
      </c>
      <c r="AC247" s="332">
        <v>5000000</v>
      </c>
      <c r="AD247" s="332">
        <v>0</v>
      </c>
      <c r="AE247" s="332">
        <v>0</v>
      </c>
      <c r="AF247" s="332">
        <v>5000000</v>
      </c>
      <c r="AG247" s="332">
        <v>0</v>
      </c>
      <c r="AH247" s="332">
        <v>0</v>
      </c>
      <c r="AI247" s="332">
        <v>0</v>
      </c>
      <c r="AJ247" s="332">
        <v>0</v>
      </c>
      <c r="AK247" s="332">
        <v>0</v>
      </c>
      <c r="AL247" s="332">
        <v>0</v>
      </c>
      <c r="AM247" s="332">
        <v>5000000</v>
      </c>
      <c r="AN247" s="332">
        <v>0</v>
      </c>
    </row>
    <row r="248" spans="1:40" s="4" customFormat="1" x14ac:dyDescent="0.25">
      <c r="A248" s="13" t="s">
        <v>367</v>
      </c>
      <c r="B248" s="1" t="s">
        <v>199</v>
      </c>
      <c r="C248" s="239"/>
      <c r="D248" s="176">
        <v>5000000</v>
      </c>
      <c r="E248" s="176">
        <v>0</v>
      </c>
      <c r="F248" s="176">
        <v>0</v>
      </c>
      <c r="G248" s="176">
        <v>0</v>
      </c>
      <c r="H248" s="176">
        <f t="shared" si="95"/>
        <v>5000000</v>
      </c>
      <c r="I248" s="176">
        <v>0</v>
      </c>
      <c r="J248" s="176">
        <v>0</v>
      </c>
      <c r="K248" s="176">
        <f t="shared" si="96"/>
        <v>5000000</v>
      </c>
      <c r="L248" s="176">
        <v>0</v>
      </c>
      <c r="M248" s="176">
        <v>0</v>
      </c>
      <c r="N248" s="176">
        <f t="shared" si="91"/>
        <v>0</v>
      </c>
      <c r="O248" s="176">
        <v>0</v>
      </c>
      <c r="P248" s="176">
        <v>0</v>
      </c>
      <c r="Q248" s="176">
        <f t="shared" si="92"/>
        <v>0</v>
      </c>
      <c r="R248" s="176">
        <f t="shared" si="93"/>
        <v>5000000</v>
      </c>
      <c r="S248" s="176">
        <f t="shared" si="94"/>
        <v>0</v>
      </c>
      <c r="U248" s="330" t="s">
        <v>367</v>
      </c>
      <c r="V248" s="329" t="s">
        <v>199</v>
      </c>
      <c r="W248" s="332">
        <v>5000000</v>
      </c>
      <c r="X248" s="332">
        <v>0</v>
      </c>
      <c r="Y248" s="332">
        <v>0</v>
      </c>
      <c r="Z248" s="332">
        <v>0</v>
      </c>
      <c r="AA248" s="332">
        <v>0</v>
      </c>
      <c r="AB248" s="332">
        <v>0</v>
      </c>
      <c r="AC248" s="332">
        <v>5000000</v>
      </c>
      <c r="AD248" s="332">
        <v>0</v>
      </c>
      <c r="AE248" s="332">
        <v>0</v>
      </c>
      <c r="AF248" s="332">
        <v>5000000</v>
      </c>
      <c r="AG248" s="332">
        <v>0</v>
      </c>
      <c r="AH248" s="332">
        <v>0</v>
      </c>
      <c r="AI248" s="332">
        <v>0</v>
      </c>
      <c r="AJ248" s="332">
        <v>0</v>
      </c>
      <c r="AK248" s="332">
        <v>0</v>
      </c>
      <c r="AL248" s="332">
        <v>0</v>
      </c>
      <c r="AM248" s="332">
        <v>5000000</v>
      </c>
      <c r="AN248" s="332">
        <v>0</v>
      </c>
    </row>
    <row r="249" spans="1:40" s="4" customFormat="1" x14ac:dyDescent="0.25">
      <c r="A249" s="11" t="s">
        <v>368</v>
      </c>
      <c r="B249" s="5" t="s">
        <v>369</v>
      </c>
      <c r="C249" s="6">
        <f>+C250+C266+C292+C330+C343</f>
        <v>11472326178.93</v>
      </c>
      <c r="D249" s="6">
        <f>+D250+D266+D292+D330+D343</f>
        <v>11664687030.445</v>
      </c>
      <c r="E249" s="6">
        <f t="shared" ref="E249:P249" si="107">+E250+E266+E292+E330+E343</f>
        <v>529000000</v>
      </c>
      <c r="F249" s="6">
        <f t="shared" si="107"/>
        <v>354025000</v>
      </c>
      <c r="G249" s="6">
        <f t="shared" si="107"/>
        <v>928633358</v>
      </c>
      <c r="H249" s="6">
        <f t="shared" si="95"/>
        <v>12768295388.445</v>
      </c>
      <c r="I249" s="6">
        <f t="shared" si="107"/>
        <v>387888257.10000002</v>
      </c>
      <c r="J249" s="6">
        <f t="shared" si="107"/>
        <v>8666848565.8199997</v>
      </c>
      <c r="K249" s="6">
        <f t="shared" si="96"/>
        <v>4101446822.625</v>
      </c>
      <c r="L249" s="6">
        <f t="shared" si="107"/>
        <v>972426310.10000002</v>
      </c>
      <c r="M249" s="6">
        <f t="shared" si="107"/>
        <v>4836820603.71</v>
      </c>
      <c r="N249" s="6">
        <f t="shared" si="91"/>
        <v>3830027962.1099997</v>
      </c>
      <c r="O249" s="6">
        <f t="shared" si="107"/>
        <v>269048474</v>
      </c>
      <c r="P249" s="6">
        <f t="shared" si="107"/>
        <v>10772143018.726999</v>
      </c>
      <c r="Q249" s="6">
        <f t="shared" si="92"/>
        <v>2105294452.9069996</v>
      </c>
      <c r="R249" s="6">
        <f t="shared" si="93"/>
        <v>1996152369.7180004</v>
      </c>
      <c r="S249" s="6">
        <f t="shared" si="94"/>
        <v>4836820603.71</v>
      </c>
      <c r="U249" s="330" t="s">
        <v>368</v>
      </c>
      <c r="V249" s="329" t="s">
        <v>369</v>
      </c>
      <c r="W249" s="332">
        <v>11664687032.368999</v>
      </c>
      <c r="X249" s="332">
        <v>529000000</v>
      </c>
      <c r="Y249" s="332">
        <v>354025000</v>
      </c>
      <c r="Z249" s="332">
        <v>0</v>
      </c>
      <c r="AA249" s="332">
        <v>0</v>
      </c>
      <c r="AB249" s="332">
        <v>928633358</v>
      </c>
      <c r="AC249" s="332">
        <v>12768295390.368999</v>
      </c>
      <c r="AD249" s="332">
        <v>387888257.10000002</v>
      </c>
      <c r="AE249" s="332">
        <v>8666848565.8199997</v>
      </c>
      <c r="AF249" s="332">
        <v>4101446824.5489998</v>
      </c>
      <c r="AG249" s="332">
        <v>972426310.10000002</v>
      </c>
      <c r="AH249" s="332">
        <v>4933095097.710001</v>
      </c>
      <c r="AI249" s="332">
        <v>3913853914.1099987</v>
      </c>
      <c r="AJ249" s="332">
        <v>269048474</v>
      </c>
      <c r="AK249" s="332">
        <v>10772143018.726999</v>
      </c>
      <c r="AL249" s="332">
        <v>2105294452.9069996</v>
      </c>
      <c r="AM249" s="332">
        <v>1996152371.6420002</v>
      </c>
      <c r="AN249" s="332">
        <v>0</v>
      </c>
    </row>
    <row r="250" spans="1:40" x14ac:dyDescent="0.25">
      <c r="A250" s="11" t="s">
        <v>370</v>
      </c>
      <c r="B250" s="5" t="s">
        <v>371</v>
      </c>
      <c r="C250" s="6">
        <f>+C251+C259+C262+C263+C258+C256</f>
        <v>1325269413.45</v>
      </c>
      <c r="D250" s="6">
        <f>+D251+D259+D262+D263+D258+D256</f>
        <v>1282091421.5550001</v>
      </c>
      <c r="E250" s="6">
        <f t="shared" ref="E250:P250" si="108">+E251+E259+E262+E263+E258+E256</f>
        <v>30000000</v>
      </c>
      <c r="F250" s="6">
        <f t="shared" si="108"/>
        <v>0</v>
      </c>
      <c r="G250" s="6">
        <f t="shared" si="108"/>
        <v>127869991.26000001</v>
      </c>
      <c r="H250" s="6">
        <f t="shared" si="95"/>
        <v>1439961412.8150001</v>
      </c>
      <c r="I250" s="6">
        <f t="shared" si="108"/>
        <v>136962235</v>
      </c>
      <c r="J250" s="6">
        <f t="shared" si="108"/>
        <v>1007693331</v>
      </c>
      <c r="K250" s="6">
        <f t="shared" si="96"/>
        <v>432268081.81500006</v>
      </c>
      <c r="L250" s="6">
        <f t="shared" si="108"/>
        <v>141815376</v>
      </c>
      <c r="M250" s="6">
        <f t="shared" si="108"/>
        <v>863094780</v>
      </c>
      <c r="N250" s="6">
        <f t="shared" si="91"/>
        <v>144598551</v>
      </c>
      <c r="O250" s="6">
        <f t="shared" si="108"/>
        <v>133656088</v>
      </c>
      <c r="P250" s="6">
        <f t="shared" si="108"/>
        <v>1065248506</v>
      </c>
      <c r="Q250" s="6">
        <f t="shared" si="92"/>
        <v>57555175</v>
      </c>
      <c r="R250" s="6">
        <f t="shared" si="93"/>
        <v>374712906.81500006</v>
      </c>
      <c r="S250" s="6">
        <f t="shared" si="94"/>
        <v>863094780</v>
      </c>
      <c r="U250" s="330" t="s">
        <v>370</v>
      </c>
      <c r="V250" s="329" t="s">
        <v>371</v>
      </c>
      <c r="W250" s="332">
        <v>1282091421.5550001</v>
      </c>
      <c r="X250" s="332">
        <v>30000000</v>
      </c>
      <c r="Y250" s="332">
        <v>0</v>
      </c>
      <c r="Z250" s="332">
        <v>0</v>
      </c>
      <c r="AA250" s="332">
        <v>0</v>
      </c>
      <c r="AB250" s="332">
        <v>127869991.26000001</v>
      </c>
      <c r="AC250" s="332">
        <v>1439961412.8150001</v>
      </c>
      <c r="AD250" s="332">
        <v>136962235</v>
      </c>
      <c r="AE250" s="332">
        <v>1007693331</v>
      </c>
      <c r="AF250" s="332">
        <v>432268081.81500006</v>
      </c>
      <c r="AG250" s="332">
        <v>141815376</v>
      </c>
      <c r="AH250" s="332">
        <v>946996292</v>
      </c>
      <c r="AI250" s="332">
        <v>150217199</v>
      </c>
      <c r="AJ250" s="332">
        <v>133656088</v>
      </c>
      <c r="AK250" s="332">
        <v>1065248506</v>
      </c>
      <c r="AL250" s="332">
        <v>57555175</v>
      </c>
      <c r="AM250" s="332">
        <v>374712906.81500006</v>
      </c>
      <c r="AN250" s="332">
        <v>0</v>
      </c>
    </row>
    <row r="251" spans="1:40" x14ac:dyDescent="0.25">
      <c r="A251" s="14" t="s">
        <v>372</v>
      </c>
      <c r="B251" s="9" t="s">
        <v>373</v>
      </c>
      <c r="C251" s="10">
        <f>+C252+C253+C254+C255</f>
        <v>129544800</v>
      </c>
      <c r="D251" s="10">
        <f>+D252+D253+D254+D255</f>
        <v>153400118.03999999</v>
      </c>
      <c r="E251" s="10">
        <f t="shared" ref="E251:P251" si="109">+E252+E253+E254+E255</f>
        <v>0</v>
      </c>
      <c r="F251" s="10">
        <f t="shared" si="109"/>
        <v>0</v>
      </c>
      <c r="G251" s="10">
        <f t="shared" si="109"/>
        <v>0</v>
      </c>
      <c r="H251" s="10">
        <f t="shared" si="95"/>
        <v>153400118.03999999</v>
      </c>
      <c r="I251" s="10">
        <f t="shared" si="109"/>
        <v>428000</v>
      </c>
      <c r="J251" s="10">
        <f t="shared" si="109"/>
        <v>146292213</v>
      </c>
      <c r="K251" s="10">
        <f t="shared" si="96"/>
        <v>7107905.0399999917</v>
      </c>
      <c r="L251" s="10">
        <f t="shared" si="109"/>
        <v>710800</v>
      </c>
      <c r="M251" s="10">
        <f t="shared" si="109"/>
        <v>56908406</v>
      </c>
      <c r="N251" s="10">
        <f t="shared" si="91"/>
        <v>89383807</v>
      </c>
      <c r="O251" s="10">
        <f t="shared" si="109"/>
        <v>428000</v>
      </c>
      <c r="P251" s="10">
        <f t="shared" si="109"/>
        <v>146292213</v>
      </c>
      <c r="Q251" s="10">
        <f t="shared" si="92"/>
        <v>0</v>
      </c>
      <c r="R251" s="10">
        <f t="shared" si="93"/>
        <v>7107905.0399999917</v>
      </c>
      <c r="S251" s="10">
        <f t="shared" si="94"/>
        <v>56908406</v>
      </c>
      <c r="U251" s="330" t="s">
        <v>372</v>
      </c>
      <c r="V251" s="329" t="s">
        <v>373</v>
      </c>
      <c r="W251" s="332">
        <v>153400118.03999999</v>
      </c>
      <c r="X251" s="332">
        <v>0</v>
      </c>
      <c r="Y251" s="332">
        <v>0</v>
      </c>
      <c r="Z251" s="332">
        <v>0</v>
      </c>
      <c r="AA251" s="332">
        <v>0</v>
      </c>
      <c r="AB251" s="332">
        <v>0</v>
      </c>
      <c r="AC251" s="332">
        <v>153400118.03999999</v>
      </c>
      <c r="AD251" s="332">
        <v>428000</v>
      </c>
      <c r="AE251" s="332">
        <v>146292213</v>
      </c>
      <c r="AF251" s="332">
        <v>7107905.0399999917</v>
      </c>
      <c r="AG251" s="332">
        <v>710800</v>
      </c>
      <c r="AH251" s="332">
        <v>56908406</v>
      </c>
      <c r="AI251" s="332">
        <v>89383807</v>
      </c>
      <c r="AJ251" s="332">
        <v>428000</v>
      </c>
      <c r="AK251" s="332">
        <v>146292213</v>
      </c>
      <c r="AL251" s="332">
        <v>0</v>
      </c>
      <c r="AM251" s="332">
        <v>7107905.0399999917</v>
      </c>
      <c r="AN251" s="332">
        <v>0</v>
      </c>
    </row>
    <row r="252" spans="1:40" s="4" customFormat="1" x14ac:dyDescent="0.25">
      <c r="A252" s="13" t="s">
        <v>374</v>
      </c>
      <c r="B252" s="1" t="s">
        <v>375</v>
      </c>
      <c r="C252" s="239">
        <v>12095261</v>
      </c>
      <c r="D252" s="176">
        <v>43308686.039999999</v>
      </c>
      <c r="E252" s="176">
        <v>0</v>
      </c>
      <c r="F252" s="176">
        <v>0</v>
      </c>
      <c r="G252" s="176">
        <v>0</v>
      </c>
      <c r="H252" s="176">
        <f t="shared" si="95"/>
        <v>43308686.039999999</v>
      </c>
      <c r="I252" s="176">
        <v>0</v>
      </c>
      <c r="J252" s="176">
        <v>36570000</v>
      </c>
      <c r="K252" s="176">
        <f t="shared" si="96"/>
        <v>6738686.0399999991</v>
      </c>
      <c r="L252" s="176">
        <v>0</v>
      </c>
      <c r="M252" s="176">
        <v>29489411</v>
      </c>
      <c r="N252" s="176">
        <f t="shared" si="91"/>
        <v>7080589</v>
      </c>
      <c r="O252" s="176">
        <v>0</v>
      </c>
      <c r="P252" s="176">
        <v>36570000</v>
      </c>
      <c r="Q252" s="176">
        <f t="shared" si="92"/>
        <v>0</v>
      </c>
      <c r="R252" s="176">
        <f t="shared" si="93"/>
        <v>6738686.0399999991</v>
      </c>
      <c r="S252" s="176">
        <f t="shared" si="94"/>
        <v>29489411</v>
      </c>
      <c r="U252" s="330" t="s">
        <v>374</v>
      </c>
      <c r="V252" s="329" t="s">
        <v>375</v>
      </c>
      <c r="W252" s="332">
        <v>43308686.039999999</v>
      </c>
      <c r="X252" s="332">
        <v>0</v>
      </c>
      <c r="Y252" s="332">
        <v>0</v>
      </c>
      <c r="Z252" s="332">
        <v>0</v>
      </c>
      <c r="AA252" s="332">
        <v>0</v>
      </c>
      <c r="AB252" s="332">
        <v>0</v>
      </c>
      <c r="AC252" s="332">
        <v>43308686.039999999</v>
      </c>
      <c r="AD252" s="332">
        <v>0</v>
      </c>
      <c r="AE252" s="332">
        <v>36570000</v>
      </c>
      <c r="AF252" s="332">
        <v>6738686.0399999991</v>
      </c>
      <c r="AG252" s="332">
        <v>0</v>
      </c>
      <c r="AH252" s="332">
        <v>29489411</v>
      </c>
      <c r="AI252" s="332">
        <v>7080589</v>
      </c>
      <c r="AJ252" s="332">
        <v>0</v>
      </c>
      <c r="AK252" s="332">
        <v>36570000</v>
      </c>
      <c r="AL252" s="332">
        <v>0</v>
      </c>
      <c r="AM252" s="332">
        <v>6738686.0399999991</v>
      </c>
      <c r="AN252" s="332">
        <v>0</v>
      </c>
    </row>
    <row r="253" spans="1:40" s="4" customFormat="1" x14ac:dyDescent="0.25">
      <c r="A253" s="13" t="s">
        <v>376</v>
      </c>
      <c r="B253" s="1" t="s">
        <v>377</v>
      </c>
      <c r="C253" s="239">
        <v>24722012</v>
      </c>
      <c r="D253" s="176">
        <v>25000000</v>
      </c>
      <c r="E253" s="176">
        <v>0</v>
      </c>
      <c r="F253" s="176">
        <v>0</v>
      </c>
      <c r="G253" s="176">
        <v>0</v>
      </c>
      <c r="H253" s="176">
        <f t="shared" si="95"/>
        <v>25000000</v>
      </c>
      <c r="I253" s="176">
        <v>0</v>
      </c>
      <c r="J253" s="176">
        <v>25000000</v>
      </c>
      <c r="K253" s="176">
        <f t="shared" si="96"/>
        <v>0</v>
      </c>
      <c r="L253" s="176">
        <v>0</v>
      </c>
      <c r="M253" s="176">
        <v>13696782</v>
      </c>
      <c r="N253" s="176">
        <f t="shared" si="91"/>
        <v>11303218</v>
      </c>
      <c r="O253" s="176">
        <v>0</v>
      </c>
      <c r="P253" s="176">
        <v>25000000</v>
      </c>
      <c r="Q253" s="176">
        <f t="shared" si="92"/>
        <v>0</v>
      </c>
      <c r="R253" s="176">
        <f t="shared" si="93"/>
        <v>0</v>
      </c>
      <c r="S253" s="176">
        <f t="shared" si="94"/>
        <v>13696782</v>
      </c>
      <c r="U253" s="330" t="s">
        <v>376</v>
      </c>
      <c r="V253" s="329" t="s">
        <v>377</v>
      </c>
      <c r="W253" s="332">
        <v>25000000</v>
      </c>
      <c r="X253" s="332">
        <v>0</v>
      </c>
      <c r="Y253" s="332">
        <v>0</v>
      </c>
      <c r="Z253" s="332">
        <v>0</v>
      </c>
      <c r="AA253" s="332">
        <v>0</v>
      </c>
      <c r="AB253" s="332">
        <v>0</v>
      </c>
      <c r="AC253" s="332">
        <v>25000000</v>
      </c>
      <c r="AD253" s="332">
        <v>0</v>
      </c>
      <c r="AE253" s="332">
        <v>25000000</v>
      </c>
      <c r="AF253" s="332">
        <v>0</v>
      </c>
      <c r="AG253" s="332">
        <v>0</v>
      </c>
      <c r="AH253" s="332">
        <v>13696782</v>
      </c>
      <c r="AI253" s="332">
        <v>11303218</v>
      </c>
      <c r="AJ253" s="332">
        <v>0</v>
      </c>
      <c r="AK253" s="332">
        <v>25000000</v>
      </c>
      <c r="AL253" s="332">
        <v>0</v>
      </c>
      <c r="AM253" s="332">
        <v>0</v>
      </c>
      <c r="AN253" s="332">
        <v>0</v>
      </c>
    </row>
    <row r="254" spans="1:40" x14ac:dyDescent="0.25">
      <c r="A254" s="13" t="s">
        <v>378</v>
      </c>
      <c r="B254" s="1" t="s">
        <v>379</v>
      </c>
      <c r="C254" s="239">
        <v>90818959</v>
      </c>
      <c r="D254" s="176">
        <v>60091432</v>
      </c>
      <c r="E254" s="176">
        <v>0</v>
      </c>
      <c r="F254" s="176">
        <v>0</v>
      </c>
      <c r="G254" s="176">
        <v>0</v>
      </c>
      <c r="H254" s="176">
        <f t="shared" si="95"/>
        <v>60091432</v>
      </c>
      <c r="I254" s="176">
        <v>428000</v>
      </c>
      <c r="J254" s="176">
        <v>59722213</v>
      </c>
      <c r="K254" s="176">
        <f t="shared" si="96"/>
        <v>369219</v>
      </c>
      <c r="L254" s="176">
        <v>710800</v>
      </c>
      <c r="M254" s="176">
        <v>13722213</v>
      </c>
      <c r="N254" s="176">
        <f t="shared" si="91"/>
        <v>46000000</v>
      </c>
      <c r="O254" s="176">
        <v>428000</v>
      </c>
      <c r="P254" s="176">
        <v>59722213</v>
      </c>
      <c r="Q254" s="176">
        <f t="shared" si="92"/>
        <v>0</v>
      </c>
      <c r="R254" s="176">
        <f t="shared" si="93"/>
        <v>369219</v>
      </c>
      <c r="S254" s="176">
        <f t="shared" si="94"/>
        <v>13722213</v>
      </c>
      <c r="U254" s="330" t="s">
        <v>378</v>
      </c>
      <c r="V254" s="329" t="s">
        <v>379</v>
      </c>
      <c r="W254" s="332">
        <v>60091432</v>
      </c>
      <c r="X254" s="332">
        <v>0</v>
      </c>
      <c r="Y254" s="332">
        <v>0</v>
      </c>
      <c r="Z254" s="332">
        <v>0</v>
      </c>
      <c r="AA254" s="332">
        <v>0</v>
      </c>
      <c r="AB254" s="332">
        <v>0</v>
      </c>
      <c r="AC254" s="332">
        <v>60091432</v>
      </c>
      <c r="AD254" s="332">
        <v>428000</v>
      </c>
      <c r="AE254" s="332">
        <v>59722213</v>
      </c>
      <c r="AF254" s="332">
        <v>369219</v>
      </c>
      <c r="AG254" s="332">
        <v>710800</v>
      </c>
      <c r="AH254" s="332">
        <v>13722213</v>
      </c>
      <c r="AI254" s="332">
        <v>46000000</v>
      </c>
      <c r="AJ254" s="332">
        <v>428000</v>
      </c>
      <c r="AK254" s="332">
        <v>59722213</v>
      </c>
      <c r="AL254" s="332">
        <v>0</v>
      </c>
      <c r="AM254" s="332">
        <v>369219</v>
      </c>
      <c r="AN254" s="332">
        <v>0</v>
      </c>
    </row>
    <row r="255" spans="1:40" s="4" customFormat="1" x14ac:dyDescent="0.25">
      <c r="A255" s="13" t="s">
        <v>380</v>
      </c>
      <c r="B255" s="1" t="s">
        <v>381</v>
      </c>
      <c r="C255" s="239">
        <v>1908568</v>
      </c>
      <c r="D255" s="176">
        <v>25000000</v>
      </c>
      <c r="E255" s="176">
        <v>0</v>
      </c>
      <c r="F255" s="176">
        <v>0</v>
      </c>
      <c r="G255" s="176">
        <v>0</v>
      </c>
      <c r="H255" s="176">
        <f t="shared" si="95"/>
        <v>25000000</v>
      </c>
      <c r="I255" s="176">
        <v>0</v>
      </c>
      <c r="J255" s="176">
        <v>25000000</v>
      </c>
      <c r="K255" s="176">
        <f t="shared" si="96"/>
        <v>0</v>
      </c>
      <c r="L255" s="176">
        <v>0</v>
      </c>
      <c r="M255" s="176">
        <v>0</v>
      </c>
      <c r="N255" s="176">
        <f t="shared" si="91"/>
        <v>25000000</v>
      </c>
      <c r="O255" s="176">
        <v>0</v>
      </c>
      <c r="P255" s="176">
        <v>25000000</v>
      </c>
      <c r="Q255" s="176">
        <f t="shared" si="92"/>
        <v>0</v>
      </c>
      <c r="R255" s="176">
        <f t="shared" si="93"/>
        <v>0</v>
      </c>
      <c r="S255" s="176">
        <f t="shared" si="94"/>
        <v>0</v>
      </c>
      <c r="U255" s="330" t="s">
        <v>380</v>
      </c>
      <c r="V255" s="329" t="s">
        <v>381</v>
      </c>
      <c r="W255" s="332">
        <v>25000000</v>
      </c>
      <c r="X255" s="332">
        <v>0</v>
      </c>
      <c r="Y255" s="332">
        <v>0</v>
      </c>
      <c r="Z255" s="332">
        <v>0</v>
      </c>
      <c r="AA255" s="332">
        <v>0</v>
      </c>
      <c r="AB255" s="332">
        <v>0</v>
      </c>
      <c r="AC255" s="332">
        <v>25000000</v>
      </c>
      <c r="AD255" s="332">
        <v>0</v>
      </c>
      <c r="AE255" s="332">
        <v>25000000</v>
      </c>
      <c r="AF255" s="332">
        <v>0</v>
      </c>
      <c r="AG255" s="332">
        <v>0</v>
      </c>
      <c r="AH255" s="332">
        <v>0</v>
      </c>
      <c r="AI255" s="332">
        <v>25000000</v>
      </c>
      <c r="AJ255" s="332">
        <v>0</v>
      </c>
      <c r="AK255" s="332">
        <v>25000000</v>
      </c>
      <c r="AL255" s="332">
        <v>0</v>
      </c>
      <c r="AM255" s="332">
        <v>0</v>
      </c>
      <c r="AN255" s="332">
        <v>0</v>
      </c>
    </row>
    <row r="256" spans="1:40" s="4" customFormat="1" x14ac:dyDescent="0.25">
      <c r="A256" s="14" t="s">
        <v>1714</v>
      </c>
      <c r="B256" s="9" t="s">
        <v>1268</v>
      </c>
      <c r="C256" s="274">
        <f>+C257</f>
        <v>11088900</v>
      </c>
      <c r="D256" s="10">
        <f>+D257</f>
        <v>0</v>
      </c>
      <c r="E256" s="10">
        <f t="shared" ref="E256:P256" si="110">+E257</f>
        <v>0</v>
      </c>
      <c r="F256" s="10">
        <f t="shared" si="110"/>
        <v>0</v>
      </c>
      <c r="G256" s="10">
        <f t="shared" si="110"/>
        <v>2500000</v>
      </c>
      <c r="H256" s="10">
        <f t="shared" si="95"/>
        <v>2500000</v>
      </c>
      <c r="I256" s="10">
        <f t="shared" si="110"/>
        <v>0</v>
      </c>
      <c r="J256" s="10">
        <f t="shared" si="110"/>
        <v>0</v>
      </c>
      <c r="K256" s="10">
        <f t="shared" si="96"/>
        <v>2500000</v>
      </c>
      <c r="L256" s="10">
        <f t="shared" si="110"/>
        <v>0</v>
      </c>
      <c r="M256" s="10">
        <f t="shared" si="110"/>
        <v>0</v>
      </c>
      <c r="N256" s="10">
        <f t="shared" si="91"/>
        <v>0</v>
      </c>
      <c r="O256" s="10">
        <f t="shared" si="110"/>
        <v>0</v>
      </c>
      <c r="P256" s="10">
        <f t="shared" si="110"/>
        <v>0</v>
      </c>
      <c r="Q256" s="10">
        <f t="shared" si="92"/>
        <v>0</v>
      </c>
      <c r="R256" s="10">
        <f t="shared" si="93"/>
        <v>2500000</v>
      </c>
      <c r="S256" s="10">
        <f t="shared" si="94"/>
        <v>0</v>
      </c>
      <c r="U256" s="330" t="s">
        <v>1714</v>
      </c>
      <c r="V256" s="329" t="s">
        <v>1268</v>
      </c>
      <c r="W256" s="332">
        <v>0</v>
      </c>
      <c r="X256" s="332">
        <v>0</v>
      </c>
      <c r="Y256" s="332">
        <v>0</v>
      </c>
      <c r="Z256" s="332">
        <v>0</v>
      </c>
      <c r="AA256" s="332">
        <v>0</v>
      </c>
      <c r="AB256" s="332">
        <v>2500000</v>
      </c>
      <c r="AC256" s="332">
        <v>2500000</v>
      </c>
      <c r="AD256" s="332">
        <v>0</v>
      </c>
      <c r="AE256" s="332">
        <v>0</v>
      </c>
      <c r="AF256" s="332">
        <v>2500000</v>
      </c>
      <c r="AG256" s="332">
        <v>0</v>
      </c>
      <c r="AH256" s="332">
        <v>0</v>
      </c>
      <c r="AI256" s="332">
        <v>0</v>
      </c>
      <c r="AJ256" s="332">
        <v>0</v>
      </c>
      <c r="AK256" s="332">
        <v>0</v>
      </c>
      <c r="AL256" s="332">
        <v>0</v>
      </c>
      <c r="AM256" s="332">
        <v>2500000</v>
      </c>
      <c r="AN256" s="332">
        <v>0</v>
      </c>
    </row>
    <row r="257" spans="1:40" s="4" customFormat="1" x14ac:dyDescent="0.25">
      <c r="A257" s="272" t="s">
        <v>1715</v>
      </c>
      <c r="B257" s="265" t="s">
        <v>1269</v>
      </c>
      <c r="C257" s="239">
        <v>11088900</v>
      </c>
      <c r="D257" s="239"/>
      <c r="E257" s="239"/>
      <c r="F257" s="239"/>
      <c r="G257" s="239">
        <v>2500000</v>
      </c>
      <c r="H257" s="239">
        <f t="shared" si="95"/>
        <v>2500000</v>
      </c>
      <c r="I257" s="239">
        <v>0</v>
      </c>
      <c r="J257" s="239">
        <v>0</v>
      </c>
      <c r="K257" s="239">
        <f t="shared" si="96"/>
        <v>2500000</v>
      </c>
      <c r="L257" s="239">
        <v>0</v>
      </c>
      <c r="M257" s="239">
        <v>0</v>
      </c>
      <c r="N257" s="239">
        <f t="shared" si="91"/>
        <v>0</v>
      </c>
      <c r="O257" s="239">
        <v>0</v>
      </c>
      <c r="P257" s="239">
        <v>0</v>
      </c>
      <c r="Q257" s="239">
        <f t="shared" si="92"/>
        <v>0</v>
      </c>
      <c r="R257" s="239">
        <f t="shared" si="93"/>
        <v>2500000</v>
      </c>
      <c r="S257" s="239">
        <f t="shared" si="94"/>
        <v>0</v>
      </c>
      <c r="U257" s="330" t="s">
        <v>1715</v>
      </c>
      <c r="V257" s="329" t="s">
        <v>1269</v>
      </c>
      <c r="W257" s="332">
        <v>0</v>
      </c>
      <c r="X257" s="332">
        <v>0</v>
      </c>
      <c r="Y257" s="332">
        <v>0</v>
      </c>
      <c r="Z257" s="332">
        <v>0</v>
      </c>
      <c r="AA257" s="332">
        <v>0</v>
      </c>
      <c r="AB257" s="332">
        <v>2500000</v>
      </c>
      <c r="AC257" s="332">
        <v>2500000</v>
      </c>
      <c r="AD257" s="332">
        <v>0</v>
      </c>
      <c r="AE257" s="332">
        <v>0</v>
      </c>
      <c r="AF257" s="332">
        <v>2500000</v>
      </c>
      <c r="AG257" s="332">
        <v>0</v>
      </c>
      <c r="AH257" s="332">
        <v>0</v>
      </c>
      <c r="AI257" s="332">
        <v>0</v>
      </c>
      <c r="AJ257" s="332">
        <v>0</v>
      </c>
      <c r="AK257" s="332">
        <v>0</v>
      </c>
      <c r="AL257" s="332">
        <v>0</v>
      </c>
      <c r="AM257" s="332">
        <v>2500000</v>
      </c>
      <c r="AN257" s="332">
        <v>0</v>
      </c>
    </row>
    <row r="258" spans="1:40" s="4" customFormat="1" x14ac:dyDescent="0.25">
      <c r="A258" s="13" t="s">
        <v>382</v>
      </c>
      <c r="B258" s="16" t="s">
        <v>383</v>
      </c>
      <c r="C258" s="239">
        <v>101880000</v>
      </c>
      <c r="D258" s="176"/>
      <c r="E258" s="176">
        <v>15000000</v>
      </c>
      <c r="F258" s="176"/>
      <c r="G258" s="176">
        <v>2500000</v>
      </c>
      <c r="H258" s="176">
        <f t="shared" si="95"/>
        <v>17500000</v>
      </c>
      <c r="I258" s="176">
        <v>0</v>
      </c>
      <c r="J258" s="176">
        <v>2000000</v>
      </c>
      <c r="K258" s="176">
        <f t="shared" si="96"/>
        <v>15500000</v>
      </c>
      <c r="L258" s="176">
        <v>1000000</v>
      </c>
      <c r="M258" s="176">
        <v>2000000</v>
      </c>
      <c r="N258" s="176">
        <f t="shared" si="91"/>
        <v>0</v>
      </c>
      <c r="O258" s="176">
        <v>0</v>
      </c>
      <c r="P258" s="176">
        <v>2000000</v>
      </c>
      <c r="Q258" s="176">
        <f t="shared" si="92"/>
        <v>0</v>
      </c>
      <c r="R258" s="176">
        <f t="shared" si="93"/>
        <v>15500000</v>
      </c>
      <c r="S258" s="176">
        <f t="shared" si="94"/>
        <v>2000000</v>
      </c>
      <c r="U258" s="330" t="s">
        <v>382</v>
      </c>
      <c r="V258" s="329" t="s">
        <v>383</v>
      </c>
      <c r="W258" s="332">
        <v>0</v>
      </c>
      <c r="X258" s="332">
        <v>15000000</v>
      </c>
      <c r="Y258" s="332">
        <v>0</v>
      </c>
      <c r="Z258" s="332">
        <v>0</v>
      </c>
      <c r="AA258" s="332">
        <v>0</v>
      </c>
      <c r="AB258" s="332">
        <v>2500000</v>
      </c>
      <c r="AC258" s="332">
        <v>17500000</v>
      </c>
      <c r="AD258" s="332">
        <v>0</v>
      </c>
      <c r="AE258" s="332">
        <v>2000000</v>
      </c>
      <c r="AF258" s="332">
        <v>15500000</v>
      </c>
      <c r="AG258" s="332">
        <v>1000000</v>
      </c>
      <c r="AH258" s="332">
        <v>2000000</v>
      </c>
      <c r="AI258" s="332">
        <v>0</v>
      </c>
      <c r="AJ258" s="332">
        <v>0</v>
      </c>
      <c r="AK258" s="332">
        <v>2000000</v>
      </c>
      <c r="AL258" s="332">
        <v>0</v>
      </c>
      <c r="AM258" s="332">
        <v>15500000</v>
      </c>
      <c r="AN258" s="332">
        <v>0</v>
      </c>
    </row>
    <row r="259" spans="1:40" s="4" customFormat="1" x14ac:dyDescent="0.25">
      <c r="A259" s="14" t="s">
        <v>384</v>
      </c>
      <c r="B259" s="9" t="s">
        <v>385</v>
      </c>
      <c r="C259" s="10">
        <f>+C260+C261</f>
        <v>28500000</v>
      </c>
      <c r="D259" s="10">
        <f>+D260+D261</f>
        <v>46312145</v>
      </c>
      <c r="E259" s="10">
        <f t="shared" ref="E259:P259" si="111">+E260+E261</f>
        <v>15000000</v>
      </c>
      <c r="F259" s="10">
        <f t="shared" si="111"/>
        <v>0</v>
      </c>
      <c r="G259" s="10">
        <f t="shared" si="111"/>
        <v>0</v>
      </c>
      <c r="H259" s="10">
        <f t="shared" si="95"/>
        <v>61312145</v>
      </c>
      <c r="I259" s="10">
        <f t="shared" si="111"/>
        <v>0</v>
      </c>
      <c r="J259" s="10">
        <f t="shared" si="111"/>
        <v>6000000</v>
      </c>
      <c r="K259" s="10">
        <f t="shared" si="96"/>
        <v>55312145</v>
      </c>
      <c r="L259" s="10">
        <f t="shared" si="111"/>
        <v>0</v>
      </c>
      <c r="M259" s="10">
        <f t="shared" si="111"/>
        <v>6000000</v>
      </c>
      <c r="N259" s="10">
        <f t="shared" si="91"/>
        <v>0</v>
      </c>
      <c r="O259" s="10">
        <f t="shared" si="111"/>
        <v>0</v>
      </c>
      <c r="P259" s="10">
        <f t="shared" si="111"/>
        <v>6000000</v>
      </c>
      <c r="Q259" s="10">
        <f t="shared" si="92"/>
        <v>0</v>
      </c>
      <c r="R259" s="10">
        <f t="shared" si="93"/>
        <v>55312145</v>
      </c>
      <c r="S259" s="10">
        <f t="shared" si="94"/>
        <v>6000000</v>
      </c>
      <c r="U259" s="330" t="s">
        <v>384</v>
      </c>
      <c r="V259" s="329" t="s">
        <v>385</v>
      </c>
      <c r="W259" s="332">
        <v>46312145</v>
      </c>
      <c r="X259" s="332">
        <v>15000000</v>
      </c>
      <c r="Y259" s="332">
        <v>0</v>
      </c>
      <c r="Z259" s="332">
        <v>0</v>
      </c>
      <c r="AA259" s="332">
        <v>0</v>
      </c>
      <c r="AB259" s="332">
        <v>0</v>
      </c>
      <c r="AC259" s="332">
        <v>61312145</v>
      </c>
      <c r="AD259" s="332">
        <v>0</v>
      </c>
      <c r="AE259" s="332">
        <v>6000000</v>
      </c>
      <c r="AF259" s="332">
        <v>55312145</v>
      </c>
      <c r="AG259" s="332">
        <v>0</v>
      </c>
      <c r="AH259" s="332">
        <v>6000000</v>
      </c>
      <c r="AI259" s="332">
        <v>0</v>
      </c>
      <c r="AJ259" s="332">
        <v>0</v>
      </c>
      <c r="AK259" s="332">
        <v>6000000</v>
      </c>
      <c r="AL259" s="332">
        <v>0</v>
      </c>
      <c r="AM259" s="332">
        <v>55312145</v>
      </c>
      <c r="AN259" s="332">
        <v>0</v>
      </c>
    </row>
    <row r="260" spans="1:40" x14ac:dyDescent="0.25">
      <c r="A260" s="13" t="s">
        <v>386</v>
      </c>
      <c r="B260" s="1" t="s">
        <v>387</v>
      </c>
      <c r="C260" s="239"/>
      <c r="D260" s="176">
        <v>6000000</v>
      </c>
      <c r="E260" s="176">
        <v>0</v>
      </c>
      <c r="F260" s="176">
        <v>0</v>
      </c>
      <c r="G260" s="176">
        <v>0</v>
      </c>
      <c r="H260" s="176">
        <f t="shared" si="95"/>
        <v>6000000</v>
      </c>
      <c r="I260" s="176">
        <v>0</v>
      </c>
      <c r="J260" s="176">
        <v>0</v>
      </c>
      <c r="K260" s="176">
        <f t="shared" si="96"/>
        <v>6000000</v>
      </c>
      <c r="L260" s="176">
        <v>0</v>
      </c>
      <c r="M260" s="176">
        <v>0</v>
      </c>
      <c r="N260" s="176">
        <f t="shared" si="91"/>
        <v>0</v>
      </c>
      <c r="O260" s="176">
        <v>0</v>
      </c>
      <c r="P260" s="176">
        <v>0</v>
      </c>
      <c r="Q260" s="176">
        <f t="shared" si="92"/>
        <v>0</v>
      </c>
      <c r="R260" s="176">
        <f t="shared" si="93"/>
        <v>6000000</v>
      </c>
      <c r="S260" s="176">
        <f t="shared" si="94"/>
        <v>0</v>
      </c>
      <c r="U260" s="330" t="s">
        <v>386</v>
      </c>
      <c r="V260" s="329" t="s">
        <v>387</v>
      </c>
      <c r="W260" s="332">
        <v>6000000</v>
      </c>
      <c r="X260" s="332">
        <v>0</v>
      </c>
      <c r="Y260" s="332">
        <v>0</v>
      </c>
      <c r="Z260" s="332">
        <v>0</v>
      </c>
      <c r="AA260" s="332">
        <v>0</v>
      </c>
      <c r="AB260" s="332">
        <v>0</v>
      </c>
      <c r="AC260" s="332">
        <v>6000000</v>
      </c>
      <c r="AD260" s="332">
        <v>0</v>
      </c>
      <c r="AE260" s="332">
        <v>0</v>
      </c>
      <c r="AF260" s="332">
        <v>6000000</v>
      </c>
      <c r="AG260" s="332">
        <v>0</v>
      </c>
      <c r="AH260" s="332">
        <v>0</v>
      </c>
      <c r="AI260" s="332">
        <v>0</v>
      </c>
      <c r="AJ260" s="332">
        <v>0</v>
      </c>
      <c r="AK260" s="332">
        <v>0</v>
      </c>
      <c r="AL260" s="332">
        <v>0</v>
      </c>
      <c r="AM260" s="332">
        <v>6000000</v>
      </c>
      <c r="AN260" s="332">
        <v>0</v>
      </c>
    </row>
    <row r="261" spans="1:40" x14ac:dyDescent="0.25">
      <c r="A261" s="13" t="s">
        <v>388</v>
      </c>
      <c r="B261" s="1" t="s">
        <v>389</v>
      </c>
      <c r="C261" s="239">
        <v>28500000</v>
      </c>
      <c r="D261" s="176">
        <v>40312145</v>
      </c>
      <c r="E261" s="176">
        <v>15000000</v>
      </c>
      <c r="F261" s="176">
        <v>0</v>
      </c>
      <c r="G261" s="176">
        <v>0</v>
      </c>
      <c r="H261" s="176">
        <f t="shared" si="95"/>
        <v>55312145</v>
      </c>
      <c r="I261" s="176">
        <v>0</v>
      </c>
      <c r="J261" s="176">
        <v>6000000</v>
      </c>
      <c r="K261" s="176">
        <f t="shared" si="96"/>
        <v>49312145</v>
      </c>
      <c r="L261" s="176">
        <v>0</v>
      </c>
      <c r="M261" s="176">
        <v>6000000</v>
      </c>
      <c r="N261" s="176">
        <f t="shared" si="91"/>
        <v>0</v>
      </c>
      <c r="O261" s="176">
        <v>0</v>
      </c>
      <c r="P261" s="176">
        <v>6000000</v>
      </c>
      <c r="Q261" s="176">
        <f t="shared" si="92"/>
        <v>0</v>
      </c>
      <c r="R261" s="176">
        <f t="shared" si="93"/>
        <v>49312145</v>
      </c>
      <c r="S261" s="176">
        <f t="shared" si="94"/>
        <v>6000000</v>
      </c>
      <c r="U261" s="330" t="s">
        <v>388</v>
      </c>
      <c r="V261" s="329" t="s">
        <v>389</v>
      </c>
      <c r="W261" s="332">
        <v>40312145</v>
      </c>
      <c r="X261" s="332">
        <v>15000000</v>
      </c>
      <c r="Y261" s="332">
        <v>0</v>
      </c>
      <c r="Z261" s="332">
        <v>0</v>
      </c>
      <c r="AA261" s="332">
        <v>0</v>
      </c>
      <c r="AB261" s="332">
        <v>0</v>
      </c>
      <c r="AC261" s="332">
        <v>55312145</v>
      </c>
      <c r="AD261" s="332">
        <v>0</v>
      </c>
      <c r="AE261" s="332">
        <v>6000000</v>
      </c>
      <c r="AF261" s="332">
        <v>49312145</v>
      </c>
      <c r="AG261" s="332">
        <v>0</v>
      </c>
      <c r="AH261" s="332">
        <v>6000000</v>
      </c>
      <c r="AI261" s="332">
        <v>0</v>
      </c>
      <c r="AJ261" s="332">
        <v>0</v>
      </c>
      <c r="AK261" s="332">
        <v>6000000</v>
      </c>
      <c r="AL261" s="332">
        <v>0</v>
      </c>
      <c r="AM261" s="332">
        <v>49312145</v>
      </c>
      <c r="AN261" s="332">
        <v>0</v>
      </c>
    </row>
    <row r="262" spans="1:40" x14ac:dyDescent="0.25">
      <c r="A262" s="13" t="s">
        <v>390</v>
      </c>
      <c r="B262" s="1" t="s">
        <v>391</v>
      </c>
      <c r="C262" s="239">
        <v>12767101</v>
      </c>
      <c r="D262" s="176">
        <v>59149653.774999999</v>
      </c>
      <c r="E262" s="176">
        <v>0</v>
      </c>
      <c r="F262" s="176">
        <v>0</v>
      </c>
      <c r="G262" s="176">
        <v>0</v>
      </c>
      <c r="H262" s="176">
        <f t="shared" si="95"/>
        <v>59149653.774999999</v>
      </c>
      <c r="I262" s="176">
        <v>120000</v>
      </c>
      <c r="J262" s="176">
        <v>53784780</v>
      </c>
      <c r="K262" s="176">
        <f t="shared" si="96"/>
        <v>5364873.7749999985</v>
      </c>
      <c r="L262" s="176">
        <v>2259465</v>
      </c>
      <c r="M262" s="176">
        <v>6497125</v>
      </c>
      <c r="N262" s="176">
        <f t="shared" si="91"/>
        <v>47287655</v>
      </c>
      <c r="O262" s="176">
        <v>120000</v>
      </c>
      <c r="P262" s="176">
        <v>53784780</v>
      </c>
      <c r="Q262" s="176">
        <f t="shared" si="92"/>
        <v>0</v>
      </c>
      <c r="R262" s="176">
        <f t="shared" si="93"/>
        <v>5364873.7749999985</v>
      </c>
      <c r="S262" s="176">
        <f t="shared" si="94"/>
        <v>6497125</v>
      </c>
      <c r="U262" s="330" t="s">
        <v>390</v>
      </c>
      <c r="V262" s="329" t="s">
        <v>391</v>
      </c>
      <c r="W262" s="332">
        <v>59149653.774999999</v>
      </c>
      <c r="X262" s="332">
        <v>0</v>
      </c>
      <c r="Y262" s="332">
        <v>0</v>
      </c>
      <c r="Z262" s="332">
        <v>0</v>
      </c>
      <c r="AA262" s="332">
        <v>0</v>
      </c>
      <c r="AB262" s="332">
        <v>0</v>
      </c>
      <c r="AC262" s="332">
        <v>59149653.774999999</v>
      </c>
      <c r="AD262" s="332">
        <v>120000</v>
      </c>
      <c r="AE262" s="332">
        <v>53784780</v>
      </c>
      <c r="AF262" s="332">
        <v>5364873.7749999985</v>
      </c>
      <c r="AG262" s="332">
        <v>2259465</v>
      </c>
      <c r="AH262" s="332">
        <v>6497125</v>
      </c>
      <c r="AI262" s="332">
        <v>47287655</v>
      </c>
      <c r="AJ262" s="332">
        <v>120000</v>
      </c>
      <c r="AK262" s="332">
        <v>53784780</v>
      </c>
      <c r="AL262" s="332">
        <v>0</v>
      </c>
      <c r="AM262" s="332">
        <v>5364873.7749999985</v>
      </c>
      <c r="AN262" s="332">
        <v>0</v>
      </c>
    </row>
    <row r="263" spans="1:40" x14ac:dyDescent="0.25">
      <c r="A263" s="14" t="s">
        <v>392</v>
      </c>
      <c r="B263" s="9" t="s">
        <v>393</v>
      </c>
      <c r="C263" s="10">
        <f>+C264+C265</f>
        <v>1041488612.45</v>
      </c>
      <c r="D263" s="10">
        <f>+D264+D265</f>
        <v>1023229504.74</v>
      </c>
      <c r="E263" s="10">
        <f t="shared" ref="E263:P263" si="112">+E264+E265</f>
        <v>0</v>
      </c>
      <c r="F263" s="10">
        <f t="shared" si="112"/>
        <v>0</v>
      </c>
      <c r="G263" s="10">
        <f t="shared" si="112"/>
        <v>122869991.26000001</v>
      </c>
      <c r="H263" s="10">
        <f t="shared" si="95"/>
        <v>1146099496</v>
      </c>
      <c r="I263" s="10">
        <f t="shared" si="112"/>
        <v>136414235</v>
      </c>
      <c r="J263" s="10">
        <f t="shared" si="112"/>
        <v>799616338</v>
      </c>
      <c r="K263" s="10">
        <f t="shared" si="96"/>
        <v>346483158</v>
      </c>
      <c r="L263" s="10">
        <f t="shared" si="112"/>
        <v>137845111</v>
      </c>
      <c r="M263" s="10">
        <f t="shared" si="112"/>
        <v>791689249</v>
      </c>
      <c r="N263" s="10">
        <f t="shared" si="91"/>
        <v>7927089</v>
      </c>
      <c r="O263" s="10">
        <f t="shared" si="112"/>
        <v>133108088</v>
      </c>
      <c r="P263" s="10">
        <f t="shared" si="112"/>
        <v>857171513</v>
      </c>
      <c r="Q263" s="10">
        <f t="shared" si="92"/>
        <v>57555175</v>
      </c>
      <c r="R263" s="10">
        <f t="shared" si="93"/>
        <v>288927983</v>
      </c>
      <c r="S263" s="10">
        <f t="shared" si="94"/>
        <v>791689249</v>
      </c>
      <c r="U263" s="330" t="s">
        <v>392</v>
      </c>
      <c r="V263" s="329" t="s">
        <v>393</v>
      </c>
      <c r="W263" s="332">
        <v>1023229504.74</v>
      </c>
      <c r="X263" s="332">
        <v>0</v>
      </c>
      <c r="Y263" s="332">
        <v>0</v>
      </c>
      <c r="Z263" s="332">
        <v>0</v>
      </c>
      <c r="AA263" s="332">
        <v>0</v>
      </c>
      <c r="AB263" s="332">
        <v>122869991.26000001</v>
      </c>
      <c r="AC263" s="332">
        <v>1146099496</v>
      </c>
      <c r="AD263" s="332">
        <v>136414235</v>
      </c>
      <c r="AE263" s="332">
        <v>799616338</v>
      </c>
      <c r="AF263" s="332">
        <v>346483158</v>
      </c>
      <c r="AG263" s="332">
        <v>137845111</v>
      </c>
      <c r="AH263" s="332">
        <v>875590761</v>
      </c>
      <c r="AI263" s="332">
        <v>13545737</v>
      </c>
      <c r="AJ263" s="332">
        <v>133108088</v>
      </c>
      <c r="AK263" s="332">
        <v>857171513</v>
      </c>
      <c r="AL263" s="332">
        <v>57555175</v>
      </c>
      <c r="AM263" s="332">
        <v>288927983</v>
      </c>
      <c r="AN263" s="332">
        <v>0</v>
      </c>
    </row>
    <row r="264" spans="1:40" x14ac:dyDescent="0.25">
      <c r="A264" s="13" t="s">
        <v>394</v>
      </c>
      <c r="B264" s="1" t="s">
        <v>395</v>
      </c>
      <c r="C264" s="239">
        <v>875255836.45000005</v>
      </c>
      <c r="D264" s="176">
        <v>836629504.74000001</v>
      </c>
      <c r="E264" s="176">
        <v>0</v>
      </c>
      <c r="F264" s="176">
        <v>0</v>
      </c>
      <c r="G264" s="176">
        <v>32123091.260000002</v>
      </c>
      <c r="H264" s="176">
        <f t="shared" si="95"/>
        <v>868752596</v>
      </c>
      <c r="I264" s="176">
        <v>105316033</v>
      </c>
      <c r="J264" s="176">
        <v>572038891</v>
      </c>
      <c r="K264" s="176">
        <f t="shared" si="96"/>
        <v>296713705</v>
      </c>
      <c r="L264" s="176">
        <v>105316033</v>
      </c>
      <c r="M264" s="176">
        <f>+J264</f>
        <v>572038891</v>
      </c>
      <c r="N264" s="176">
        <f t="shared" si="91"/>
        <v>0</v>
      </c>
      <c r="O264" s="176">
        <v>102351186</v>
      </c>
      <c r="P264" s="176">
        <v>627407816</v>
      </c>
      <c r="Q264" s="176">
        <f t="shared" si="92"/>
        <v>55368925</v>
      </c>
      <c r="R264" s="176">
        <f t="shared" si="93"/>
        <v>241344780</v>
      </c>
      <c r="S264" s="176">
        <f t="shared" si="94"/>
        <v>572038891</v>
      </c>
      <c r="U264" s="330" t="s">
        <v>394</v>
      </c>
      <c r="V264" s="329" t="s">
        <v>395</v>
      </c>
      <c r="W264" s="332">
        <v>836629504.74000001</v>
      </c>
      <c r="X264" s="332">
        <v>0</v>
      </c>
      <c r="Y264" s="332">
        <v>0</v>
      </c>
      <c r="Z264" s="332">
        <v>0</v>
      </c>
      <c r="AA264" s="332">
        <v>0</v>
      </c>
      <c r="AB264" s="332">
        <v>32123091.260000002</v>
      </c>
      <c r="AC264" s="332">
        <v>868752596</v>
      </c>
      <c r="AD264" s="332">
        <v>105316033</v>
      </c>
      <c r="AE264" s="332">
        <v>572038891</v>
      </c>
      <c r="AF264" s="332">
        <v>296713705</v>
      </c>
      <c r="AG264" s="332">
        <v>105316033</v>
      </c>
      <c r="AH264" s="332">
        <v>655940403</v>
      </c>
      <c r="AI264" s="332">
        <v>1618648</v>
      </c>
      <c r="AJ264" s="332">
        <v>102351186</v>
      </c>
      <c r="AK264" s="332">
        <v>627407816</v>
      </c>
      <c r="AL264" s="332">
        <v>55368925</v>
      </c>
      <c r="AM264" s="332">
        <v>241344780</v>
      </c>
      <c r="AN264" s="332">
        <v>0</v>
      </c>
    </row>
    <row r="265" spans="1:40" x14ac:dyDescent="0.25">
      <c r="A265" s="13" t="s">
        <v>396</v>
      </c>
      <c r="B265" s="1" t="s">
        <v>397</v>
      </c>
      <c r="C265" s="239">
        <v>166232776</v>
      </c>
      <c r="D265" s="176">
        <v>186600000</v>
      </c>
      <c r="E265" s="176">
        <v>0</v>
      </c>
      <c r="F265" s="176">
        <v>0</v>
      </c>
      <c r="G265" s="176">
        <v>90746900</v>
      </c>
      <c r="H265" s="176">
        <f t="shared" si="95"/>
        <v>277346900</v>
      </c>
      <c r="I265" s="176">
        <v>31098202</v>
      </c>
      <c r="J265" s="176">
        <v>227577447</v>
      </c>
      <c r="K265" s="176">
        <f t="shared" si="96"/>
        <v>49769453</v>
      </c>
      <c r="L265" s="176">
        <v>32529078</v>
      </c>
      <c r="M265" s="176">
        <v>219650358</v>
      </c>
      <c r="N265" s="176">
        <f t="shared" si="91"/>
        <v>7927089</v>
      </c>
      <c r="O265" s="176">
        <v>30756902</v>
      </c>
      <c r="P265" s="176">
        <v>229763697</v>
      </c>
      <c r="Q265" s="176">
        <f t="shared" si="92"/>
        <v>2186250</v>
      </c>
      <c r="R265" s="176">
        <f t="shared" si="93"/>
        <v>47583203</v>
      </c>
      <c r="S265" s="176">
        <f t="shared" si="94"/>
        <v>219650358</v>
      </c>
      <c r="U265" s="330" t="s">
        <v>396</v>
      </c>
      <c r="V265" s="329" t="s">
        <v>397</v>
      </c>
      <c r="W265" s="332">
        <v>186600000</v>
      </c>
      <c r="X265" s="332">
        <v>0</v>
      </c>
      <c r="Y265" s="332">
        <v>0</v>
      </c>
      <c r="Z265" s="332">
        <v>0</v>
      </c>
      <c r="AA265" s="332">
        <v>0</v>
      </c>
      <c r="AB265" s="332">
        <v>90746900</v>
      </c>
      <c r="AC265" s="332">
        <v>277346900</v>
      </c>
      <c r="AD265" s="332">
        <v>31098202</v>
      </c>
      <c r="AE265" s="332">
        <v>227577447</v>
      </c>
      <c r="AF265" s="332">
        <v>49769453</v>
      </c>
      <c r="AG265" s="332">
        <v>32529078</v>
      </c>
      <c r="AH265" s="332">
        <v>219650358</v>
      </c>
      <c r="AI265" s="332">
        <v>11927089</v>
      </c>
      <c r="AJ265" s="332">
        <v>30756902</v>
      </c>
      <c r="AK265" s="332">
        <v>229763697</v>
      </c>
      <c r="AL265" s="332">
        <v>2186250</v>
      </c>
      <c r="AM265" s="332">
        <v>47583203</v>
      </c>
      <c r="AN265" s="332">
        <v>0</v>
      </c>
    </row>
    <row r="266" spans="1:40" x14ac:dyDescent="0.25">
      <c r="A266" s="11" t="s">
        <v>398</v>
      </c>
      <c r="B266" s="5" t="s">
        <v>399</v>
      </c>
      <c r="C266" s="6">
        <f>+C267+C284+C289</f>
        <v>3166745901.48</v>
      </c>
      <c r="D266" s="6">
        <f>+D267+D284+D289</f>
        <v>3569675305.7749996</v>
      </c>
      <c r="E266" s="6">
        <f t="shared" ref="E266:P266" si="113">+E267+E284+E289</f>
        <v>0</v>
      </c>
      <c r="F266" s="6">
        <f t="shared" si="113"/>
        <v>354025000</v>
      </c>
      <c r="G266" s="6">
        <f t="shared" si="113"/>
        <v>167000000</v>
      </c>
      <c r="H266" s="6">
        <f t="shared" si="95"/>
        <v>3382650305.7749996</v>
      </c>
      <c r="I266" s="6">
        <f t="shared" si="113"/>
        <v>100257256.09999999</v>
      </c>
      <c r="J266" s="6">
        <f t="shared" si="113"/>
        <v>1586603994.1900001</v>
      </c>
      <c r="K266" s="6">
        <f t="shared" si="96"/>
        <v>1796046311.5849996</v>
      </c>
      <c r="L266" s="6">
        <f t="shared" si="113"/>
        <v>112910389.09999999</v>
      </c>
      <c r="M266" s="6">
        <f t="shared" si="113"/>
        <v>629265899.73000002</v>
      </c>
      <c r="N266" s="6">
        <f t="shared" si="91"/>
        <v>957338094.46000004</v>
      </c>
      <c r="O266" s="6">
        <f t="shared" si="113"/>
        <v>2344674</v>
      </c>
      <c r="P266" s="6">
        <f t="shared" si="113"/>
        <v>3061349713.7669997</v>
      </c>
      <c r="Q266" s="6">
        <f t="shared" si="92"/>
        <v>1474745719.5769997</v>
      </c>
      <c r="R266" s="6">
        <f t="shared" si="93"/>
        <v>321300592.0079999</v>
      </c>
      <c r="S266" s="6">
        <f t="shared" si="94"/>
        <v>629265899.73000002</v>
      </c>
      <c r="U266" s="330" t="s">
        <v>398</v>
      </c>
      <c r="V266" s="329" t="s">
        <v>399</v>
      </c>
      <c r="W266" s="332">
        <v>3569675305.7749996</v>
      </c>
      <c r="X266" s="332">
        <v>0</v>
      </c>
      <c r="Y266" s="332">
        <v>354025000</v>
      </c>
      <c r="Z266" s="332">
        <v>0</v>
      </c>
      <c r="AA266" s="332">
        <v>0</v>
      </c>
      <c r="AB266" s="332">
        <v>167000000</v>
      </c>
      <c r="AC266" s="332">
        <v>3382650305.7749996</v>
      </c>
      <c r="AD266" s="332">
        <v>100257256.09999999</v>
      </c>
      <c r="AE266" s="332">
        <v>1586603994.1900001</v>
      </c>
      <c r="AF266" s="332">
        <v>1796046311.5849996</v>
      </c>
      <c r="AG266" s="332">
        <v>112910389.09999999</v>
      </c>
      <c r="AH266" s="332">
        <v>629265899.73000002</v>
      </c>
      <c r="AI266" s="332">
        <v>979563094.46000004</v>
      </c>
      <c r="AJ266" s="332">
        <v>2344674</v>
      </c>
      <c r="AK266" s="332">
        <v>3061349713.7670002</v>
      </c>
      <c r="AL266" s="332">
        <v>1474745719.5770001</v>
      </c>
      <c r="AM266" s="332">
        <v>321300592.00799942</v>
      </c>
      <c r="AN266" s="332">
        <v>0</v>
      </c>
    </row>
    <row r="267" spans="1:40" s="4" customFormat="1" x14ac:dyDescent="0.25">
      <c r="A267" s="14" t="s">
        <v>400</v>
      </c>
      <c r="B267" s="9" t="s">
        <v>401</v>
      </c>
      <c r="C267" s="10">
        <f>+C268+C271+C283</f>
        <v>1451054613.5</v>
      </c>
      <c r="D267" s="10">
        <f>+D268+D271+D283</f>
        <v>1654658334.905</v>
      </c>
      <c r="E267" s="10">
        <f t="shared" ref="E267:P267" si="114">+E268+E271+E283</f>
        <v>0</v>
      </c>
      <c r="F267" s="10">
        <f t="shared" si="114"/>
        <v>0</v>
      </c>
      <c r="G267" s="10">
        <f t="shared" si="114"/>
        <v>165000000</v>
      </c>
      <c r="H267" s="10">
        <f t="shared" si="95"/>
        <v>1819658334.905</v>
      </c>
      <c r="I267" s="10">
        <f t="shared" si="114"/>
        <v>6355226.0999999996</v>
      </c>
      <c r="J267" s="10">
        <f t="shared" si="114"/>
        <v>289275813.19</v>
      </c>
      <c r="K267" s="10">
        <f t="shared" si="96"/>
        <v>1530382521.7149999</v>
      </c>
      <c r="L267" s="10">
        <f t="shared" si="114"/>
        <v>7091715.0999999996</v>
      </c>
      <c r="M267" s="10">
        <f t="shared" si="114"/>
        <v>222018938.72999999</v>
      </c>
      <c r="N267" s="10">
        <f t="shared" si="91"/>
        <v>67256874.460000008</v>
      </c>
      <c r="O267" s="10">
        <f t="shared" si="114"/>
        <v>92644</v>
      </c>
      <c r="P267" s="10">
        <f t="shared" si="114"/>
        <v>1559124936.7649999</v>
      </c>
      <c r="Q267" s="10">
        <f t="shared" si="92"/>
        <v>1269849123.5749998</v>
      </c>
      <c r="R267" s="10">
        <f t="shared" si="93"/>
        <v>260533398.1400001</v>
      </c>
      <c r="S267" s="10">
        <f t="shared" si="94"/>
        <v>222018938.72999999</v>
      </c>
      <c r="U267" s="330" t="s">
        <v>400</v>
      </c>
      <c r="V267" s="329" t="s">
        <v>401</v>
      </c>
      <c r="W267" s="332">
        <v>1654658334.905</v>
      </c>
      <c r="X267" s="332">
        <v>0</v>
      </c>
      <c r="Y267" s="332">
        <v>0</v>
      </c>
      <c r="Z267" s="332">
        <v>0</v>
      </c>
      <c r="AA267" s="332">
        <v>0</v>
      </c>
      <c r="AB267" s="332">
        <v>165000000</v>
      </c>
      <c r="AC267" s="332">
        <v>1819658334.905</v>
      </c>
      <c r="AD267" s="332">
        <v>6355226.0999999996</v>
      </c>
      <c r="AE267" s="332">
        <v>289275813.19</v>
      </c>
      <c r="AF267" s="332">
        <v>1530382521.7149999</v>
      </c>
      <c r="AG267" s="332">
        <v>7091715.0999999996</v>
      </c>
      <c r="AH267" s="332">
        <v>222018938.72999999</v>
      </c>
      <c r="AI267" s="332">
        <v>67256874.460000008</v>
      </c>
      <c r="AJ267" s="332">
        <v>92644</v>
      </c>
      <c r="AK267" s="332">
        <v>1559124936.7650001</v>
      </c>
      <c r="AL267" s="332">
        <v>1269849123.575</v>
      </c>
      <c r="AM267" s="332">
        <v>260533398.13999987</v>
      </c>
      <c r="AN267" s="332">
        <v>0</v>
      </c>
    </row>
    <row r="268" spans="1:40" x14ac:dyDescent="0.25">
      <c r="A268" s="14" t="s">
        <v>402</v>
      </c>
      <c r="B268" s="9" t="s">
        <v>403</v>
      </c>
      <c r="C268" s="10">
        <f>+C269+C270</f>
        <v>162273486.5</v>
      </c>
      <c r="D268" s="10">
        <f>+D269+D270</f>
        <v>179069883.30000001</v>
      </c>
      <c r="E268" s="10">
        <f t="shared" ref="E268:P268" si="115">+E269+E270</f>
        <v>0</v>
      </c>
      <c r="F268" s="10">
        <f t="shared" si="115"/>
        <v>0</v>
      </c>
      <c r="G268" s="10">
        <f t="shared" si="115"/>
        <v>0</v>
      </c>
      <c r="H268" s="10">
        <f t="shared" si="95"/>
        <v>179069883.30000001</v>
      </c>
      <c r="I268" s="10">
        <f t="shared" si="115"/>
        <v>6355226.0999999996</v>
      </c>
      <c r="J268" s="10">
        <f t="shared" si="115"/>
        <v>57811344.189999998</v>
      </c>
      <c r="K268" s="10">
        <f t="shared" si="96"/>
        <v>121258539.11000001</v>
      </c>
      <c r="L268" s="10">
        <f t="shared" si="115"/>
        <v>6382426.0999999996</v>
      </c>
      <c r="M268" s="10">
        <f t="shared" si="115"/>
        <v>57116254.039999999</v>
      </c>
      <c r="N268" s="10">
        <f t="shared" si="91"/>
        <v>695090.14999999851</v>
      </c>
      <c r="O268" s="10">
        <f t="shared" si="115"/>
        <v>92644</v>
      </c>
      <c r="P268" s="10">
        <f t="shared" si="115"/>
        <v>166975088.77000001</v>
      </c>
      <c r="Q268" s="10">
        <f t="shared" si="92"/>
        <v>109163744.58000001</v>
      </c>
      <c r="R268" s="10">
        <f t="shared" si="93"/>
        <v>12094794.530000001</v>
      </c>
      <c r="S268" s="10">
        <f t="shared" si="94"/>
        <v>57116254.039999999</v>
      </c>
      <c r="U268" s="330" t="s">
        <v>402</v>
      </c>
      <c r="V268" s="329" t="s">
        <v>403</v>
      </c>
      <c r="W268" s="332">
        <v>179069883.30000001</v>
      </c>
      <c r="X268" s="332">
        <v>0</v>
      </c>
      <c r="Y268" s="332">
        <v>0</v>
      </c>
      <c r="Z268" s="332">
        <v>0</v>
      </c>
      <c r="AA268" s="332">
        <v>0</v>
      </c>
      <c r="AB268" s="332">
        <v>0</v>
      </c>
      <c r="AC268" s="332">
        <v>179069883.30000001</v>
      </c>
      <c r="AD268" s="332">
        <v>6355226.0999999996</v>
      </c>
      <c r="AE268" s="332">
        <v>57811344.189999998</v>
      </c>
      <c r="AF268" s="332">
        <v>121258539.11000001</v>
      </c>
      <c r="AG268" s="332">
        <v>6382426.0999999996</v>
      </c>
      <c r="AH268" s="332">
        <v>57116254.039999999</v>
      </c>
      <c r="AI268" s="332">
        <v>695090.14999999851</v>
      </c>
      <c r="AJ268" s="332">
        <v>92644</v>
      </c>
      <c r="AK268" s="332">
        <v>166975088.77000001</v>
      </c>
      <c r="AL268" s="332">
        <v>109163744.58000001</v>
      </c>
      <c r="AM268" s="332">
        <v>12094794.530000001</v>
      </c>
      <c r="AN268" s="332">
        <v>0</v>
      </c>
    </row>
    <row r="269" spans="1:40" x14ac:dyDescent="0.25">
      <c r="A269" s="13" t="s">
        <v>404</v>
      </c>
      <c r="B269" s="1" t="s">
        <v>403</v>
      </c>
      <c r="C269" s="239">
        <v>162273486.5</v>
      </c>
      <c r="D269" s="176">
        <v>177869883.30000001</v>
      </c>
      <c r="E269" s="176">
        <v>0</v>
      </c>
      <c r="F269" s="176">
        <v>0</v>
      </c>
      <c r="G269" s="176">
        <v>0</v>
      </c>
      <c r="H269" s="176">
        <f t="shared" si="95"/>
        <v>177869883.30000001</v>
      </c>
      <c r="I269" s="176">
        <v>6355226.0999999996</v>
      </c>
      <c r="J269" s="176">
        <v>57511344.189999998</v>
      </c>
      <c r="K269" s="176">
        <f t="shared" si="96"/>
        <v>120358539.11000001</v>
      </c>
      <c r="L269" s="176">
        <v>6382426.0999999996</v>
      </c>
      <c r="M269" s="176">
        <v>56816254.039999999</v>
      </c>
      <c r="N269" s="176">
        <f t="shared" si="91"/>
        <v>695090.14999999851</v>
      </c>
      <c r="O269" s="176">
        <v>92644</v>
      </c>
      <c r="P269" s="176">
        <v>166675088.77000001</v>
      </c>
      <c r="Q269" s="176">
        <f t="shared" si="92"/>
        <v>109163744.58000001</v>
      </c>
      <c r="R269" s="176">
        <f t="shared" si="93"/>
        <v>11194794.530000001</v>
      </c>
      <c r="S269" s="176">
        <f t="shared" si="94"/>
        <v>56816254.039999999</v>
      </c>
      <c r="U269" s="330" t="s">
        <v>404</v>
      </c>
      <c r="V269" s="329" t="s">
        <v>403</v>
      </c>
      <c r="W269" s="332">
        <v>177869883.30000001</v>
      </c>
      <c r="X269" s="332">
        <v>0</v>
      </c>
      <c r="Y269" s="332">
        <v>0</v>
      </c>
      <c r="Z269" s="332">
        <v>0</v>
      </c>
      <c r="AA269" s="332">
        <v>0</v>
      </c>
      <c r="AB269" s="332">
        <v>0</v>
      </c>
      <c r="AC269" s="332">
        <v>177869883.30000001</v>
      </c>
      <c r="AD269" s="332">
        <v>6355226.0999999996</v>
      </c>
      <c r="AE269" s="332">
        <v>57511344.189999998</v>
      </c>
      <c r="AF269" s="332">
        <v>120358539.11000001</v>
      </c>
      <c r="AG269" s="332">
        <v>6382426.0999999996</v>
      </c>
      <c r="AH269" s="332">
        <v>56816254.039999999</v>
      </c>
      <c r="AI269" s="332">
        <v>695090.14999999851</v>
      </c>
      <c r="AJ269" s="332">
        <v>92644</v>
      </c>
      <c r="AK269" s="332">
        <v>166675088.77000001</v>
      </c>
      <c r="AL269" s="332">
        <v>109163744.58000001</v>
      </c>
      <c r="AM269" s="332">
        <v>11194794.530000001</v>
      </c>
      <c r="AN269" s="332">
        <v>0</v>
      </c>
    </row>
    <row r="270" spans="1:40" x14ac:dyDescent="0.25">
      <c r="A270" s="13" t="s">
        <v>405</v>
      </c>
      <c r="B270" s="1" t="s">
        <v>406</v>
      </c>
      <c r="C270" s="239"/>
      <c r="D270" s="176">
        <v>1200000</v>
      </c>
      <c r="E270" s="176">
        <v>0</v>
      </c>
      <c r="F270" s="176">
        <v>0</v>
      </c>
      <c r="G270" s="176">
        <v>0</v>
      </c>
      <c r="H270" s="176">
        <f t="shared" si="95"/>
        <v>1200000</v>
      </c>
      <c r="I270" s="176">
        <v>0</v>
      </c>
      <c r="J270" s="176">
        <v>300000</v>
      </c>
      <c r="K270" s="176">
        <f t="shared" si="96"/>
        <v>900000</v>
      </c>
      <c r="L270" s="176">
        <v>0</v>
      </c>
      <c r="M270" s="176">
        <v>300000</v>
      </c>
      <c r="N270" s="176">
        <f t="shared" ref="N270:N333" si="116">+J270-M270</f>
        <v>0</v>
      </c>
      <c r="O270" s="176">
        <v>0</v>
      </c>
      <c r="P270" s="176">
        <v>300000</v>
      </c>
      <c r="Q270" s="176">
        <f t="shared" ref="Q270:Q333" si="117">+P270-J270</f>
        <v>0</v>
      </c>
      <c r="R270" s="176">
        <f t="shared" ref="R270:R333" si="118">+H270-P270</f>
        <v>900000</v>
      </c>
      <c r="S270" s="176">
        <f t="shared" ref="S270:S333" si="119">+M270</f>
        <v>300000</v>
      </c>
      <c r="U270" s="330" t="s">
        <v>405</v>
      </c>
      <c r="V270" s="329" t="s">
        <v>406</v>
      </c>
      <c r="W270" s="332">
        <v>1200000</v>
      </c>
      <c r="X270" s="332">
        <v>0</v>
      </c>
      <c r="Y270" s="332">
        <v>0</v>
      </c>
      <c r="Z270" s="332">
        <v>0</v>
      </c>
      <c r="AA270" s="332">
        <v>0</v>
      </c>
      <c r="AB270" s="332">
        <v>0</v>
      </c>
      <c r="AC270" s="332">
        <v>1200000</v>
      </c>
      <c r="AD270" s="332">
        <v>0</v>
      </c>
      <c r="AE270" s="332">
        <v>300000</v>
      </c>
      <c r="AF270" s="332">
        <v>900000</v>
      </c>
      <c r="AG270" s="332">
        <v>0</v>
      </c>
      <c r="AH270" s="332">
        <v>300000</v>
      </c>
      <c r="AI270" s="332">
        <v>0</v>
      </c>
      <c r="AJ270" s="332">
        <v>0</v>
      </c>
      <c r="AK270" s="332">
        <v>300000</v>
      </c>
      <c r="AL270" s="332">
        <v>0</v>
      </c>
      <c r="AM270" s="332">
        <v>900000</v>
      </c>
      <c r="AN270" s="332">
        <v>0</v>
      </c>
    </row>
    <row r="271" spans="1:40" s="4" customFormat="1" x14ac:dyDescent="0.25">
      <c r="A271" s="14" t="s">
        <v>407</v>
      </c>
      <c r="B271" s="9" t="s">
        <v>408</v>
      </c>
      <c r="C271" s="10">
        <f>+C272+C273</f>
        <v>1288781127</v>
      </c>
      <c r="D271" s="10">
        <f>+D272+D273</f>
        <v>1447080451.605</v>
      </c>
      <c r="E271" s="10">
        <f t="shared" ref="E271:P271" si="120">+E272+E273</f>
        <v>0</v>
      </c>
      <c r="F271" s="10">
        <f t="shared" si="120"/>
        <v>0</v>
      </c>
      <c r="G271" s="10">
        <f t="shared" si="120"/>
        <v>165000000</v>
      </c>
      <c r="H271" s="10">
        <f t="shared" ref="H271:H334" si="121">+D271+E271-F271+G271</f>
        <v>1612080451.605</v>
      </c>
      <c r="I271" s="10">
        <f t="shared" si="120"/>
        <v>0</v>
      </c>
      <c r="J271" s="10">
        <f t="shared" si="120"/>
        <v>231464469</v>
      </c>
      <c r="K271" s="10">
        <f t="shared" ref="K271:K334" si="122">+H271-J271</f>
        <v>1380615982.605</v>
      </c>
      <c r="L271" s="10">
        <f t="shared" si="120"/>
        <v>709289</v>
      </c>
      <c r="M271" s="10">
        <f t="shared" si="120"/>
        <v>164902684.69</v>
      </c>
      <c r="N271" s="10">
        <f t="shared" si="116"/>
        <v>66561784.310000002</v>
      </c>
      <c r="O271" s="10">
        <f t="shared" si="120"/>
        <v>0</v>
      </c>
      <c r="P271" s="10">
        <f t="shared" si="120"/>
        <v>1392149847.9949999</v>
      </c>
      <c r="Q271" s="10">
        <f t="shared" si="117"/>
        <v>1160685378.9949999</v>
      </c>
      <c r="R271" s="10">
        <f t="shared" si="118"/>
        <v>219930603.61000013</v>
      </c>
      <c r="S271" s="10">
        <f t="shared" si="119"/>
        <v>164902684.69</v>
      </c>
      <c r="U271" s="330" t="s">
        <v>407</v>
      </c>
      <c r="V271" s="329" t="s">
        <v>408</v>
      </c>
      <c r="W271" s="332">
        <v>1447080451.605</v>
      </c>
      <c r="X271" s="332">
        <v>0</v>
      </c>
      <c r="Y271" s="332">
        <v>0</v>
      </c>
      <c r="Z271" s="332">
        <v>0</v>
      </c>
      <c r="AA271" s="332">
        <v>0</v>
      </c>
      <c r="AB271" s="332">
        <v>165000000</v>
      </c>
      <c r="AC271" s="332">
        <v>1612080451.605</v>
      </c>
      <c r="AD271" s="332">
        <v>0</v>
      </c>
      <c r="AE271" s="332">
        <v>231464469</v>
      </c>
      <c r="AF271" s="332">
        <v>1380615982.605</v>
      </c>
      <c r="AG271" s="332">
        <v>709289</v>
      </c>
      <c r="AH271" s="332">
        <v>164902684.69</v>
      </c>
      <c r="AI271" s="332">
        <v>66561784.310000002</v>
      </c>
      <c r="AJ271" s="332">
        <v>0</v>
      </c>
      <c r="AK271" s="332">
        <v>1392149847.9950001</v>
      </c>
      <c r="AL271" s="332">
        <v>1160685378.9950001</v>
      </c>
      <c r="AM271" s="332">
        <v>219930603.6099999</v>
      </c>
      <c r="AN271" s="332">
        <v>0</v>
      </c>
    </row>
    <row r="272" spans="1:40" x14ac:dyDescent="0.25">
      <c r="A272" s="13" t="s">
        <v>409</v>
      </c>
      <c r="B272" s="1" t="s">
        <v>410</v>
      </c>
      <c r="C272" s="239">
        <v>270000000</v>
      </c>
      <c r="D272" s="176">
        <v>400000000</v>
      </c>
      <c r="E272" s="176">
        <v>0</v>
      </c>
      <c r="F272" s="176">
        <v>0</v>
      </c>
      <c r="G272" s="176">
        <v>0</v>
      </c>
      <c r="H272" s="176">
        <f t="shared" si="121"/>
        <v>400000000</v>
      </c>
      <c r="I272" s="176">
        <v>0</v>
      </c>
      <c r="J272" s="176">
        <v>60177677</v>
      </c>
      <c r="K272" s="176">
        <f t="shared" si="122"/>
        <v>339822323</v>
      </c>
      <c r="L272" s="176">
        <v>0</v>
      </c>
      <c r="M272" s="176">
        <v>9740500</v>
      </c>
      <c r="N272" s="176">
        <f t="shared" si="116"/>
        <v>50437177</v>
      </c>
      <c r="O272" s="176">
        <v>0</v>
      </c>
      <c r="P272" s="176">
        <v>400000000</v>
      </c>
      <c r="Q272" s="176">
        <f t="shared" si="117"/>
        <v>339822323</v>
      </c>
      <c r="R272" s="176">
        <f t="shared" si="118"/>
        <v>0</v>
      </c>
      <c r="S272" s="176">
        <f t="shared" si="119"/>
        <v>9740500</v>
      </c>
      <c r="U272" s="330" t="s">
        <v>409</v>
      </c>
      <c r="V272" s="329" t="s">
        <v>410</v>
      </c>
      <c r="W272" s="332">
        <v>400000000</v>
      </c>
      <c r="X272" s="332">
        <v>0</v>
      </c>
      <c r="Y272" s="332">
        <v>0</v>
      </c>
      <c r="Z272" s="332">
        <v>0</v>
      </c>
      <c r="AA272" s="332">
        <v>0</v>
      </c>
      <c r="AB272" s="332">
        <v>0</v>
      </c>
      <c r="AC272" s="332">
        <v>400000000</v>
      </c>
      <c r="AD272" s="332">
        <v>0</v>
      </c>
      <c r="AE272" s="332">
        <v>60177677</v>
      </c>
      <c r="AF272" s="332">
        <v>339822323</v>
      </c>
      <c r="AG272" s="332">
        <v>0</v>
      </c>
      <c r="AH272" s="332">
        <v>9740500</v>
      </c>
      <c r="AI272" s="332">
        <v>50437177</v>
      </c>
      <c r="AJ272" s="332">
        <v>0</v>
      </c>
      <c r="AK272" s="332">
        <v>400000000</v>
      </c>
      <c r="AL272" s="332">
        <v>339822323</v>
      </c>
      <c r="AM272" s="332">
        <v>0</v>
      </c>
      <c r="AN272" s="332">
        <v>0</v>
      </c>
    </row>
    <row r="273" spans="1:40" x14ac:dyDescent="0.25">
      <c r="A273" s="14" t="s">
        <v>411</v>
      </c>
      <c r="B273" s="9" t="s">
        <v>412</v>
      </c>
      <c r="C273" s="10">
        <f>+C274+C275+C276+C277+C278+C279+C280+C281+C282</f>
        <v>1018781127</v>
      </c>
      <c r="D273" s="10">
        <f>+D274+D275+D276+D277+D278+D279+D280+D281+D282</f>
        <v>1047080451.605</v>
      </c>
      <c r="E273" s="10">
        <f t="shared" ref="E273:P273" si="123">+E274+E275+E276+E277+E278+E279+E280+E281+E282</f>
        <v>0</v>
      </c>
      <c r="F273" s="10">
        <f t="shared" si="123"/>
        <v>0</v>
      </c>
      <c r="G273" s="10">
        <f t="shared" si="123"/>
        <v>165000000</v>
      </c>
      <c r="H273" s="10">
        <f t="shared" si="121"/>
        <v>1212080451.605</v>
      </c>
      <c r="I273" s="10">
        <f t="shared" si="123"/>
        <v>0</v>
      </c>
      <c r="J273" s="10">
        <f t="shared" si="123"/>
        <v>171286792</v>
      </c>
      <c r="K273" s="10">
        <f t="shared" si="122"/>
        <v>1040793659.605</v>
      </c>
      <c r="L273" s="10">
        <f t="shared" si="123"/>
        <v>709289</v>
      </c>
      <c r="M273" s="10">
        <f t="shared" si="123"/>
        <v>155162184.69</v>
      </c>
      <c r="N273" s="10">
        <f t="shared" si="116"/>
        <v>16124607.310000002</v>
      </c>
      <c r="O273" s="10">
        <f t="shared" si="123"/>
        <v>0</v>
      </c>
      <c r="P273" s="10">
        <f t="shared" si="123"/>
        <v>992149847.995</v>
      </c>
      <c r="Q273" s="10">
        <f t="shared" si="117"/>
        <v>820863055.995</v>
      </c>
      <c r="R273" s="10">
        <f t="shared" si="118"/>
        <v>219930603.61000001</v>
      </c>
      <c r="S273" s="10">
        <f t="shared" si="119"/>
        <v>155162184.69</v>
      </c>
      <c r="U273" s="330" t="s">
        <v>411</v>
      </c>
      <c r="V273" s="329" t="s">
        <v>412</v>
      </c>
      <c r="W273" s="332">
        <v>1047080451.605</v>
      </c>
      <c r="X273" s="332">
        <v>0</v>
      </c>
      <c r="Y273" s="332">
        <v>0</v>
      </c>
      <c r="Z273" s="332">
        <v>0</v>
      </c>
      <c r="AA273" s="332">
        <v>0</v>
      </c>
      <c r="AB273" s="332">
        <v>165000000</v>
      </c>
      <c r="AC273" s="332">
        <v>1212080451.605</v>
      </c>
      <c r="AD273" s="332">
        <v>0</v>
      </c>
      <c r="AE273" s="332">
        <v>171286792</v>
      </c>
      <c r="AF273" s="332">
        <v>1040793659.605</v>
      </c>
      <c r="AG273" s="332">
        <v>709289</v>
      </c>
      <c r="AH273" s="332">
        <v>155162184.69</v>
      </c>
      <c r="AI273" s="332">
        <v>16124607.310000002</v>
      </c>
      <c r="AJ273" s="332">
        <v>0</v>
      </c>
      <c r="AK273" s="332">
        <v>992149847.995</v>
      </c>
      <c r="AL273" s="332">
        <v>820863055.995</v>
      </c>
      <c r="AM273" s="332">
        <v>219930603.61000001</v>
      </c>
      <c r="AN273" s="332">
        <v>0</v>
      </c>
    </row>
    <row r="274" spans="1:40" x14ac:dyDescent="0.25">
      <c r="A274" s="13" t="s">
        <v>413</v>
      </c>
      <c r="B274" s="1" t="s">
        <v>414</v>
      </c>
      <c r="C274" s="239"/>
      <c r="D274" s="176">
        <v>250000000</v>
      </c>
      <c r="E274" s="176">
        <v>0</v>
      </c>
      <c r="F274" s="176">
        <v>0</v>
      </c>
      <c r="G274" s="176">
        <v>0</v>
      </c>
      <c r="H274" s="176">
        <f t="shared" si="121"/>
        <v>250000000</v>
      </c>
      <c r="I274" s="176">
        <v>0</v>
      </c>
      <c r="J274" s="176">
        <v>0</v>
      </c>
      <c r="K274" s="176">
        <f t="shared" si="122"/>
        <v>250000000</v>
      </c>
      <c r="L274" s="176">
        <v>0</v>
      </c>
      <c r="M274" s="176">
        <v>0</v>
      </c>
      <c r="N274" s="176">
        <f t="shared" si="116"/>
        <v>0</v>
      </c>
      <c r="O274" s="176">
        <v>0</v>
      </c>
      <c r="P274" s="176">
        <v>250000000</v>
      </c>
      <c r="Q274" s="176">
        <f t="shared" si="117"/>
        <v>250000000</v>
      </c>
      <c r="R274" s="176">
        <f t="shared" si="118"/>
        <v>0</v>
      </c>
      <c r="S274" s="176">
        <f t="shared" si="119"/>
        <v>0</v>
      </c>
      <c r="U274" s="330" t="s">
        <v>413</v>
      </c>
      <c r="V274" s="329" t="s">
        <v>414</v>
      </c>
      <c r="W274" s="332">
        <v>250000000</v>
      </c>
      <c r="X274" s="332">
        <v>0</v>
      </c>
      <c r="Y274" s="332">
        <v>0</v>
      </c>
      <c r="Z274" s="332">
        <v>0</v>
      </c>
      <c r="AA274" s="332">
        <v>0</v>
      </c>
      <c r="AB274" s="332">
        <v>0</v>
      </c>
      <c r="AC274" s="332">
        <v>250000000</v>
      </c>
      <c r="AD274" s="332">
        <v>0</v>
      </c>
      <c r="AE274" s="332">
        <v>0</v>
      </c>
      <c r="AF274" s="332">
        <v>250000000</v>
      </c>
      <c r="AG274" s="332">
        <v>0</v>
      </c>
      <c r="AH274" s="332">
        <v>0</v>
      </c>
      <c r="AI274" s="332">
        <v>0</v>
      </c>
      <c r="AJ274" s="332">
        <v>0</v>
      </c>
      <c r="AK274" s="332">
        <v>250000000</v>
      </c>
      <c r="AL274" s="332">
        <v>250000000</v>
      </c>
      <c r="AM274" s="332">
        <v>0</v>
      </c>
      <c r="AN274" s="332">
        <v>0</v>
      </c>
    </row>
    <row r="275" spans="1:40" x14ac:dyDescent="0.25">
      <c r="A275" s="13" t="s">
        <v>415</v>
      </c>
      <c r="B275" s="1" t="s">
        <v>416</v>
      </c>
      <c r="C275" s="239"/>
      <c r="D275" s="176">
        <v>8000000</v>
      </c>
      <c r="E275" s="176">
        <v>0</v>
      </c>
      <c r="F275" s="176">
        <v>0</v>
      </c>
      <c r="G275" s="176">
        <v>0</v>
      </c>
      <c r="H275" s="176">
        <f t="shared" si="121"/>
        <v>8000000</v>
      </c>
      <c r="I275" s="176">
        <v>0</v>
      </c>
      <c r="J275" s="176">
        <v>0</v>
      </c>
      <c r="K275" s="176">
        <f t="shared" si="122"/>
        <v>8000000</v>
      </c>
      <c r="L275" s="176">
        <v>0</v>
      </c>
      <c r="M275" s="176">
        <v>0</v>
      </c>
      <c r="N275" s="176">
        <f t="shared" si="116"/>
        <v>0</v>
      </c>
      <c r="O275" s="176">
        <v>0</v>
      </c>
      <c r="P275" s="176">
        <v>8000000</v>
      </c>
      <c r="Q275" s="176">
        <f t="shared" si="117"/>
        <v>8000000</v>
      </c>
      <c r="R275" s="176">
        <f t="shared" si="118"/>
        <v>0</v>
      </c>
      <c r="S275" s="176">
        <f t="shared" si="119"/>
        <v>0</v>
      </c>
      <c r="U275" s="330" t="s">
        <v>415</v>
      </c>
      <c r="V275" s="329" t="s">
        <v>416</v>
      </c>
      <c r="W275" s="332">
        <v>8000000</v>
      </c>
      <c r="X275" s="332">
        <v>0</v>
      </c>
      <c r="Y275" s="332">
        <v>0</v>
      </c>
      <c r="Z275" s="332">
        <v>0</v>
      </c>
      <c r="AA275" s="332">
        <v>0</v>
      </c>
      <c r="AB275" s="332">
        <v>0</v>
      </c>
      <c r="AC275" s="332">
        <v>8000000</v>
      </c>
      <c r="AD275" s="332">
        <v>0</v>
      </c>
      <c r="AE275" s="332">
        <v>0</v>
      </c>
      <c r="AF275" s="332">
        <v>8000000</v>
      </c>
      <c r="AG275" s="332">
        <v>0</v>
      </c>
      <c r="AH275" s="332">
        <v>0</v>
      </c>
      <c r="AI275" s="332">
        <v>0</v>
      </c>
      <c r="AJ275" s="332">
        <v>0</v>
      </c>
      <c r="AK275" s="332">
        <v>8000000</v>
      </c>
      <c r="AL275" s="332">
        <v>8000000</v>
      </c>
      <c r="AM275" s="332">
        <v>0</v>
      </c>
      <c r="AN275" s="332">
        <v>0</v>
      </c>
    </row>
    <row r="276" spans="1:40" s="4" customFormat="1" x14ac:dyDescent="0.25">
      <c r="A276" s="13" t="s">
        <v>417</v>
      </c>
      <c r="B276" s="1" t="s">
        <v>418</v>
      </c>
      <c r="C276" s="239"/>
      <c r="D276" s="176">
        <v>300000000</v>
      </c>
      <c r="E276" s="176">
        <v>0</v>
      </c>
      <c r="F276" s="176">
        <v>0</v>
      </c>
      <c r="G276" s="176">
        <v>0</v>
      </c>
      <c r="H276" s="176">
        <f t="shared" si="121"/>
        <v>300000000</v>
      </c>
      <c r="I276" s="176">
        <v>0</v>
      </c>
      <c r="J276" s="176">
        <v>165077503</v>
      </c>
      <c r="K276" s="176">
        <f t="shared" si="122"/>
        <v>134922497</v>
      </c>
      <c r="L276" s="176">
        <v>0</v>
      </c>
      <c r="M276" s="176">
        <v>153680095.66999999</v>
      </c>
      <c r="N276" s="176">
        <f t="shared" si="116"/>
        <v>11397407.330000013</v>
      </c>
      <c r="O276" s="176">
        <v>0</v>
      </c>
      <c r="P276" s="176">
        <v>300000000</v>
      </c>
      <c r="Q276" s="176">
        <f t="shared" si="117"/>
        <v>134922497</v>
      </c>
      <c r="R276" s="176">
        <f t="shared" si="118"/>
        <v>0</v>
      </c>
      <c r="S276" s="176">
        <f t="shared" si="119"/>
        <v>153680095.66999999</v>
      </c>
      <c r="U276" s="330" t="s">
        <v>417</v>
      </c>
      <c r="V276" s="329" t="s">
        <v>418</v>
      </c>
      <c r="W276" s="332">
        <v>300000000</v>
      </c>
      <c r="X276" s="332">
        <v>0</v>
      </c>
      <c r="Y276" s="332">
        <v>0</v>
      </c>
      <c r="Z276" s="332">
        <v>0</v>
      </c>
      <c r="AA276" s="332">
        <v>0</v>
      </c>
      <c r="AB276" s="332">
        <v>0</v>
      </c>
      <c r="AC276" s="332">
        <v>300000000</v>
      </c>
      <c r="AD276" s="332">
        <v>0</v>
      </c>
      <c r="AE276" s="332">
        <v>165077503</v>
      </c>
      <c r="AF276" s="332">
        <v>134922497</v>
      </c>
      <c r="AG276" s="332">
        <v>0</v>
      </c>
      <c r="AH276" s="332">
        <v>153680095.66999999</v>
      </c>
      <c r="AI276" s="332">
        <v>11397407.330000013</v>
      </c>
      <c r="AJ276" s="332">
        <v>0</v>
      </c>
      <c r="AK276" s="332">
        <v>300000000</v>
      </c>
      <c r="AL276" s="332">
        <v>134922497</v>
      </c>
      <c r="AM276" s="332">
        <v>0</v>
      </c>
      <c r="AN276" s="332">
        <v>0</v>
      </c>
    </row>
    <row r="277" spans="1:40" x14ac:dyDescent="0.25">
      <c r="A277" s="13" t="s">
        <v>419</v>
      </c>
      <c r="B277" s="1" t="s">
        <v>420</v>
      </c>
      <c r="C277" s="239"/>
      <c r="D277" s="176">
        <v>252680451.60499999</v>
      </c>
      <c r="E277" s="176">
        <v>0</v>
      </c>
      <c r="F277" s="176">
        <v>0</v>
      </c>
      <c r="G277" s="176">
        <v>0</v>
      </c>
      <c r="H277" s="176">
        <f t="shared" si="121"/>
        <v>252680451.60499999</v>
      </c>
      <c r="I277" s="176">
        <v>0</v>
      </c>
      <c r="J277" s="176">
        <v>0</v>
      </c>
      <c r="K277" s="176">
        <f t="shared" si="122"/>
        <v>252680451.60499999</v>
      </c>
      <c r="L277" s="176">
        <v>0</v>
      </c>
      <c r="M277" s="176">
        <v>0</v>
      </c>
      <c r="N277" s="176">
        <f t="shared" si="116"/>
        <v>0</v>
      </c>
      <c r="O277" s="176">
        <v>0</v>
      </c>
      <c r="P277" s="176">
        <v>252680451.60499999</v>
      </c>
      <c r="Q277" s="176">
        <f t="shared" si="117"/>
        <v>252680451.60499999</v>
      </c>
      <c r="R277" s="176">
        <f t="shared" si="118"/>
        <v>0</v>
      </c>
      <c r="S277" s="176">
        <f t="shared" si="119"/>
        <v>0</v>
      </c>
      <c r="U277" s="330" t="s">
        <v>419</v>
      </c>
      <c r="V277" s="329" t="s">
        <v>420</v>
      </c>
      <c r="W277" s="332">
        <v>252680451.60499999</v>
      </c>
      <c r="X277" s="332">
        <v>0</v>
      </c>
      <c r="Y277" s="332">
        <v>0</v>
      </c>
      <c r="Z277" s="332">
        <v>0</v>
      </c>
      <c r="AA277" s="332">
        <v>0</v>
      </c>
      <c r="AB277" s="332">
        <v>0</v>
      </c>
      <c r="AC277" s="332">
        <v>252680451.60499999</v>
      </c>
      <c r="AD277" s="332">
        <v>0</v>
      </c>
      <c r="AE277" s="332">
        <v>0</v>
      </c>
      <c r="AF277" s="332">
        <v>252680451.60499999</v>
      </c>
      <c r="AG277" s="332">
        <v>0</v>
      </c>
      <c r="AH277" s="332">
        <v>0</v>
      </c>
      <c r="AI277" s="332">
        <v>0</v>
      </c>
      <c r="AJ277" s="332">
        <v>0</v>
      </c>
      <c r="AK277" s="332">
        <v>252680451.60499999</v>
      </c>
      <c r="AL277" s="332">
        <v>252680451.60499999</v>
      </c>
      <c r="AM277" s="332">
        <v>0</v>
      </c>
      <c r="AN277" s="332">
        <v>0</v>
      </c>
    </row>
    <row r="278" spans="1:40" x14ac:dyDescent="0.25">
      <c r="A278" s="13" t="s">
        <v>421</v>
      </c>
      <c r="B278" s="1" t="s">
        <v>422</v>
      </c>
      <c r="C278" s="239">
        <v>4515489</v>
      </c>
      <c r="D278" s="176">
        <v>8000000</v>
      </c>
      <c r="E278" s="176">
        <v>0</v>
      </c>
      <c r="F278" s="176">
        <v>0</v>
      </c>
      <c r="G278" s="176">
        <v>0</v>
      </c>
      <c r="H278" s="176">
        <f t="shared" si="121"/>
        <v>8000000</v>
      </c>
      <c r="I278" s="176">
        <v>0</v>
      </c>
      <c r="J278" s="176">
        <v>709289</v>
      </c>
      <c r="K278" s="176">
        <f t="shared" si="122"/>
        <v>7290711</v>
      </c>
      <c r="L278" s="176">
        <v>709289</v>
      </c>
      <c r="M278" s="176">
        <v>709289</v>
      </c>
      <c r="N278" s="176">
        <f t="shared" si="116"/>
        <v>0</v>
      </c>
      <c r="O278" s="176">
        <v>0</v>
      </c>
      <c r="P278" s="176">
        <v>8000000</v>
      </c>
      <c r="Q278" s="176">
        <f t="shared" si="117"/>
        <v>7290711</v>
      </c>
      <c r="R278" s="176">
        <f t="shared" si="118"/>
        <v>0</v>
      </c>
      <c r="S278" s="176">
        <f t="shared" si="119"/>
        <v>709289</v>
      </c>
      <c r="U278" s="330" t="s">
        <v>421</v>
      </c>
      <c r="V278" s="329" t="s">
        <v>422</v>
      </c>
      <c r="W278" s="332">
        <v>8000000</v>
      </c>
      <c r="X278" s="332">
        <v>0</v>
      </c>
      <c r="Y278" s="332">
        <v>0</v>
      </c>
      <c r="Z278" s="332">
        <v>0</v>
      </c>
      <c r="AA278" s="332">
        <v>0</v>
      </c>
      <c r="AB278" s="332">
        <v>0</v>
      </c>
      <c r="AC278" s="332">
        <v>8000000</v>
      </c>
      <c r="AD278" s="332">
        <v>0</v>
      </c>
      <c r="AE278" s="332">
        <v>709289</v>
      </c>
      <c r="AF278" s="332">
        <v>7290711</v>
      </c>
      <c r="AG278" s="332">
        <v>709289</v>
      </c>
      <c r="AH278" s="332">
        <v>709289</v>
      </c>
      <c r="AI278" s="332">
        <v>0</v>
      </c>
      <c r="AJ278" s="332">
        <v>0</v>
      </c>
      <c r="AK278" s="332">
        <v>8000000</v>
      </c>
      <c r="AL278" s="332">
        <v>7290711</v>
      </c>
      <c r="AM278" s="332">
        <v>0</v>
      </c>
      <c r="AN278" s="332">
        <v>0</v>
      </c>
    </row>
    <row r="279" spans="1:40" s="4" customFormat="1" x14ac:dyDescent="0.25">
      <c r="A279" s="13" t="s">
        <v>423</v>
      </c>
      <c r="B279" s="1" t="s">
        <v>424</v>
      </c>
      <c r="C279" s="239">
        <v>1300410</v>
      </c>
      <c r="D279" s="176">
        <v>35400000</v>
      </c>
      <c r="E279" s="176">
        <v>0</v>
      </c>
      <c r="F279" s="176">
        <v>0</v>
      </c>
      <c r="G279" s="176">
        <v>0</v>
      </c>
      <c r="H279" s="176">
        <f t="shared" si="121"/>
        <v>35400000</v>
      </c>
      <c r="I279" s="176">
        <v>0</v>
      </c>
      <c r="J279" s="176">
        <v>0</v>
      </c>
      <c r="K279" s="176">
        <f t="shared" si="122"/>
        <v>35400000</v>
      </c>
      <c r="L279" s="176">
        <v>0</v>
      </c>
      <c r="M279" s="176">
        <v>0</v>
      </c>
      <c r="N279" s="176">
        <f t="shared" si="116"/>
        <v>0</v>
      </c>
      <c r="O279" s="176">
        <v>0</v>
      </c>
      <c r="P279" s="176">
        <v>5400000</v>
      </c>
      <c r="Q279" s="176">
        <f t="shared" si="117"/>
        <v>5400000</v>
      </c>
      <c r="R279" s="176">
        <f t="shared" si="118"/>
        <v>30000000</v>
      </c>
      <c r="S279" s="176">
        <f t="shared" si="119"/>
        <v>0</v>
      </c>
      <c r="U279" s="330" t="s">
        <v>423</v>
      </c>
      <c r="V279" s="329" t="s">
        <v>424</v>
      </c>
      <c r="W279" s="332">
        <v>35400000</v>
      </c>
      <c r="X279" s="332">
        <v>0</v>
      </c>
      <c r="Y279" s="332">
        <v>0</v>
      </c>
      <c r="Z279" s="332">
        <v>0</v>
      </c>
      <c r="AA279" s="332">
        <v>0</v>
      </c>
      <c r="AB279" s="332">
        <v>0</v>
      </c>
      <c r="AC279" s="332">
        <v>35400000</v>
      </c>
      <c r="AD279" s="332">
        <v>0</v>
      </c>
      <c r="AE279" s="332">
        <v>0</v>
      </c>
      <c r="AF279" s="332">
        <v>35400000</v>
      </c>
      <c r="AG279" s="332">
        <v>0</v>
      </c>
      <c r="AH279" s="332">
        <v>0</v>
      </c>
      <c r="AI279" s="332">
        <v>0</v>
      </c>
      <c r="AJ279" s="332">
        <v>0</v>
      </c>
      <c r="AK279" s="332">
        <v>5400000</v>
      </c>
      <c r="AL279" s="332">
        <v>5400000</v>
      </c>
      <c r="AM279" s="332">
        <v>30000000</v>
      </c>
      <c r="AN279" s="332">
        <v>0</v>
      </c>
    </row>
    <row r="280" spans="1:40" s="4" customFormat="1" x14ac:dyDescent="0.25">
      <c r="A280" s="13" t="s">
        <v>425</v>
      </c>
      <c r="B280" s="1" t="s">
        <v>426</v>
      </c>
      <c r="C280" s="239"/>
      <c r="D280" s="176">
        <v>40000000</v>
      </c>
      <c r="E280" s="176">
        <v>0</v>
      </c>
      <c r="F280" s="176">
        <v>0</v>
      </c>
      <c r="G280" s="176">
        <v>0</v>
      </c>
      <c r="H280" s="176">
        <f t="shared" si="121"/>
        <v>40000000</v>
      </c>
      <c r="I280" s="176">
        <v>0</v>
      </c>
      <c r="J280" s="176">
        <v>0</v>
      </c>
      <c r="K280" s="176">
        <f t="shared" si="122"/>
        <v>40000000</v>
      </c>
      <c r="L280" s="176">
        <v>0</v>
      </c>
      <c r="M280" s="176">
        <v>0</v>
      </c>
      <c r="N280" s="176">
        <f t="shared" si="116"/>
        <v>0</v>
      </c>
      <c r="O280" s="176">
        <v>0</v>
      </c>
      <c r="P280" s="176">
        <v>40000000</v>
      </c>
      <c r="Q280" s="176">
        <f t="shared" si="117"/>
        <v>40000000</v>
      </c>
      <c r="R280" s="176">
        <f t="shared" si="118"/>
        <v>0</v>
      </c>
      <c r="S280" s="176">
        <f t="shared" si="119"/>
        <v>0</v>
      </c>
      <c r="U280" s="330" t="s">
        <v>425</v>
      </c>
      <c r="V280" s="329" t="s">
        <v>426</v>
      </c>
      <c r="W280" s="332">
        <v>40000000</v>
      </c>
      <c r="X280" s="332">
        <v>0</v>
      </c>
      <c r="Y280" s="332">
        <v>0</v>
      </c>
      <c r="Z280" s="332">
        <v>0</v>
      </c>
      <c r="AA280" s="332">
        <v>0</v>
      </c>
      <c r="AB280" s="332">
        <v>0</v>
      </c>
      <c r="AC280" s="332">
        <v>40000000</v>
      </c>
      <c r="AD280" s="332">
        <v>0</v>
      </c>
      <c r="AE280" s="332">
        <v>0</v>
      </c>
      <c r="AF280" s="332">
        <v>40000000</v>
      </c>
      <c r="AG280" s="332">
        <v>0</v>
      </c>
      <c r="AH280" s="332">
        <v>0</v>
      </c>
      <c r="AI280" s="332">
        <v>0</v>
      </c>
      <c r="AJ280" s="332">
        <v>0</v>
      </c>
      <c r="AK280" s="332">
        <v>40000000</v>
      </c>
      <c r="AL280" s="332">
        <v>40000000</v>
      </c>
      <c r="AM280" s="332">
        <v>0</v>
      </c>
      <c r="AN280" s="332">
        <v>0</v>
      </c>
    </row>
    <row r="281" spans="1:40" x14ac:dyDescent="0.25">
      <c r="A281" s="13" t="s">
        <v>427</v>
      </c>
      <c r="B281" s="1" t="s">
        <v>428</v>
      </c>
      <c r="C281" s="239">
        <v>1012965228</v>
      </c>
      <c r="D281" s="176">
        <v>80000000</v>
      </c>
      <c r="E281" s="176">
        <v>0</v>
      </c>
      <c r="F281" s="176">
        <v>0</v>
      </c>
      <c r="G281" s="176">
        <v>165000000</v>
      </c>
      <c r="H281" s="176">
        <f t="shared" si="121"/>
        <v>245000000</v>
      </c>
      <c r="I281" s="176">
        <v>0</v>
      </c>
      <c r="J281" s="176">
        <v>5500000</v>
      </c>
      <c r="K281" s="176">
        <f t="shared" si="122"/>
        <v>239500000</v>
      </c>
      <c r="L281" s="176">
        <v>0</v>
      </c>
      <c r="M281" s="176">
        <v>772800.02</v>
      </c>
      <c r="N281" s="176">
        <f t="shared" si="116"/>
        <v>4727199.9800000004</v>
      </c>
      <c r="O281" s="176">
        <v>0</v>
      </c>
      <c r="P281" s="176">
        <v>80000000</v>
      </c>
      <c r="Q281" s="176">
        <f t="shared" si="117"/>
        <v>74500000</v>
      </c>
      <c r="R281" s="176">
        <f t="shared" si="118"/>
        <v>165000000</v>
      </c>
      <c r="S281" s="176">
        <f t="shared" si="119"/>
        <v>772800.02</v>
      </c>
      <c r="U281" s="330" t="s">
        <v>427</v>
      </c>
      <c r="V281" s="329" t="s">
        <v>428</v>
      </c>
      <c r="W281" s="332">
        <v>80000000</v>
      </c>
      <c r="X281" s="332">
        <v>0</v>
      </c>
      <c r="Y281" s="332">
        <v>0</v>
      </c>
      <c r="Z281" s="332">
        <v>0</v>
      </c>
      <c r="AA281" s="332">
        <v>0</v>
      </c>
      <c r="AB281" s="332">
        <v>165000000</v>
      </c>
      <c r="AC281" s="332">
        <v>245000000</v>
      </c>
      <c r="AD281" s="332">
        <v>0</v>
      </c>
      <c r="AE281" s="332">
        <v>5500000</v>
      </c>
      <c r="AF281" s="332">
        <v>239500000</v>
      </c>
      <c r="AG281" s="332">
        <v>0</v>
      </c>
      <c r="AH281" s="332">
        <v>772800.02</v>
      </c>
      <c r="AI281" s="332">
        <v>4727199.9800000004</v>
      </c>
      <c r="AJ281" s="332">
        <v>0</v>
      </c>
      <c r="AK281" s="332">
        <v>80000000</v>
      </c>
      <c r="AL281" s="332">
        <v>74500000</v>
      </c>
      <c r="AM281" s="332">
        <v>165000000</v>
      </c>
      <c r="AN281" s="332">
        <v>0</v>
      </c>
    </row>
    <row r="282" spans="1:40" x14ac:dyDescent="0.25">
      <c r="A282" s="13" t="s">
        <v>429</v>
      </c>
      <c r="B282" s="1" t="s">
        <v>430</v>
      </c>
      <c r="C282" s="239"/>
      <c r="D282" s="176">
        <v>73000000</v>
      </c>
      <c r="E282" s="176">
        <v>0</v>
      </c>
      <c r="F282" s="176">
        <v>0</v>
      </c>
      <c r="G282" s="176">
        <v>0</v>
      </c>
      <c r="H282" s="176">
        <f t="shared" si="121"/>
        <v>73000000</v>
      </c>
      <c r="I282" s="176">
        <v>0</v>
      </c>
      <c r="J282" s="176">
        <v>0</v>
      </c>
      <c r="K282" s="176">
        <f t="shared" si="122"/>
        <v>73000000</v>
      </c>
      <c r="L282" s="176">
        <v>0</v>
      </c>
      <c r="M282" s="176">
        <v>0</v>
      </c>
      <c r="N282" s="176">
        <f t="shared" si="116"/>
        <v>0</v>
      </c>
      <c r="O282" s="176">
        <v>0</v>
      </c>
      <c r="P282" s="176">
        <v>48069396.390000001</v>
      </c>
      <c r="Q282" s="176">
        <f t="shared" si="117"/>
        <v>48069396.390000001</v>
      </c>
      <c r="R282" s="176">
        <f t="shared" si="118"/>
        <v>24930603.609999999</v>
      </c>
      <c r="S282" s="176">
        <f t="shared" si="119"/>
        <v>0</v>
      </c>
      <c r="U282" s="330" t="s">
        <v>429</v>
      </c>
      <c r="V282" s="329" t="s">
        <v>430</v>
      </c>
      <c r="W282" s="332">
        <v>73000000</v>
      </c>
      <c r="X282" s="332">
        <v>0</v>
      </c>
      <c r="Y282" s="332">
        <v>0</v>
      </c>
      <c r="Z282" s="332">
        <v>0</v>
      </c>
      <c r="AA282" s="332">
        <v>0</v>
      </c>
      <c r="AB282" s="332">
        <v>0</v>
      </c>
      <c r="AC282" s="332">
        <v>73000000</v>
      </c>
      <c r="AD282" s="332">
        <v>0</v>
      </c>
      <c r="AE282" s="332">
        <v>0</v>
      </c>
      <c r="AF282" s="332">
        <v>73000000</v>
      </c>
      <c r="AG282" s="332">
        <v>0</v>
      </c>
      <c r="AH282" s="332">
        <v>0</v>
      </c>
      <c r="AI282" s="332">
        <v>0</v>
      </c>
      <c r="AJ282" s="332">
        <v>0</v>
      </c>
      <c r="AK282" s="332">
        <v>48069396.390000001</v>
      </c>
      <c r="AL282" s="332">
        <v>48069396.390000001</v>
      </c>
      <c r="AM282" s="332">
        <v>24930603.609999999</v>
      </c>
      <c r="AN282" s="332">
        <v>0</v>
      </c>
    </row>
    <row r="283" spans="1:40" x14ac:dyDescent="0.25">
      <c r="A283" s="13" t="s">
        <v>431</v>
      </c>
      <c r="B283" s="1" t="s">
        <v>432</v>
      </c>
      <c r="C283" s="239"/>
      <c r="D283" s="176">
        <v>28508000</v>
      </c>
      <c r="E283" s="176">
        <v>0</v>
      </c>
      <c r="F283" s="176">
        <v>0</v>
      </c>
      <c r="G283" s="176">
        <v>0</v>
      </c>
      <c r="H283" s="176">
        <f t="shared" si="121"/>
        <v>28508000</v>
      </c>
      <c r="I283" s="176">
        <v>0</v>
      </c>
      <c r="J283" s="176">
        <v>0</v>
      </c>
      <c r="K283" s="176">
        <f t="shared" si="122"/>
        <v>28508000</v>
      </c>
      <c r="L283" s="176">
        <v>0</v>
      </c>
      <c r="M283" s="176">
        <v>0</v>
      </c>
      <c r="N283" s="176">
        <f t="shared" si="116"/>
        <v>0</v>
      </c>
      <c r="O283" s="176">
        <v>0</v>
      </c>
      <c r="P283" s="176">
        <v>0</v>
      </c>
      <c r="Q283" s="176">
        <f t="shared" si="117"/>
        <v>0</v>
      </c>
      <c r="R283" s="176">
        <f t="shared" si="118"/>
        <v>28508000</v>
      </c>
      <c r="S283" s="176">
        <f t="shared" si="119"/>
        <v>0</v>
      </c>
      <c r="U283" s="330" t="s">
        <v>431</v>
      </c>
      <c r="V283" s="329" t="s">
        <v>432</v>
      </c>
      <c r="W283" s="332">
        <v>28508000</v>
      </c>
      <c r="X283" s="332">
        <v>0</v>
      </c>
      <c r="Y283" s="332">
        <v>0</v>
      </c>
      <c r="Z283" s="332">
        <v>0</v>
      </c>
      <c r="AA283" s="332">
        <v>0</v>
      </c>
      <c r="AB283" s="332">
        <v>0</v>
      </c>
      <c r="AC283" s="332">
        <v>28508000</v>
      </c>
      <c r="AD283" s="332">
        <v>0</v>
      </c>
      <c r="AE283" s="332">
        <v>0</v>
      </c>
      <c r="AF283" s="332">
        <v>28508000</v>
      </c>
      <c r="AG283" s="332">
        <v>0</v>
      </c>
      <c r="AH283" s="332">
        <v>0</v>
      </c>
      <c r="AI283" s="332">
        <v>0</v>
      </c>
      <c r="AJ283" s="332">
        <v>0</v>
      </c>
      <c r="AK283" s="332">
        <v>0</v>
      </c>
      <c r="AL283" s="332">
        <v>0</v>
      </c>
      <c r="AM283" s="332">
        <v>28508000</v>
      </c>
      <c r="AN283" s="332">
        <v>0</v>
      </c>
    </row>
    <row r="284" spans="1:40" x14ac:dyDescent="0.25">
      <c r="A284" s="14" t="s">
        <v>433</v>
      </c>
      <c r="B284" s="9" t="s">
        <v>434</v>
      </c>
      <c r="C284" s="10">
        <f>+C285+C287</f>
        <v>1523158382.98</v>
      </c>
      <c r="D284" s="10">
        <f>+D285+D287</f>
        <v>1899016970.8699999</v>
      </c>
      <c r="E284" s="10">
        <f t="shared" ref="E284:P284" si="124">+E285+E287</f>
        <v>0</v>
      </c>
      <c r="F284" s="10">
        <f t="shared" si="124"/>
        <v>354025000</v>
      </c>
      <c r="G284" s="10">
        <f t="shared" si="124"/>
        <v>0</v>
      </c>
      <c r="H284" s="10">
        <f t="shared" si="121"/>
        <v>1544991970.8699999</v>
      </c>
      <c r="I284" s="10">
        <f t="shared" si="124"/>
        <v>93902030</v>
      </c>
      <c r="J284" s="10">
        <f t="shared" si="124"/>
        <v>1297328181</v>
      </c>
      <c r="K284" s="10">
        <f t="shared" si="122"/>
        <v>247663789.86999989</v>
      </c>
      <c r="L284" s="10">
        <f t="shared" si="124"/>
        <v>105818674</v>
      </c>
      <c r="M284" s="10">
        <f t="shared" si="124"/>
        <v>407246961</v>
      </c>
      <c r="N284" s="10">
        <f t="shared" si="116"/>
        <v>890081220</v>
      </c>
      <c r="O284" s="10">
        <f t="shared" si="124"/>
        <v>2252030</v>
      </c>
      <c r="P284" s="10">
        <f t="shared" si="124"/>
        <v>1502224777.0019999</v>
      </c>
      <c r="Q284" s="10">
        <f t="shared" si="117"/>
        <v>204896596.00199986</v>
      </c>
      <c r="R284" s="10">
        <f t="shared" si="118"/>
        <v>42767193.868000031</v>
      </c>
      <c r="S284" s="10">
        <f t="shared" si="119"/>
        <v>407246961</v>
      </c>
      <c r="U284" s="330" t="s">
        <v>433</v>
      </c>
      <c r="V284" s="329" t="s">
        <v>434</v>
      </c>
      <c r="W284" s="332">
        <v>1899016970.8699999</v>
      </c>
      <c r="X284" s="332">
        <v>0</v>
      </c>
      <c r="Y284" s="332">
        <v>354025000</v>
      </c>
      <c r="Z284" s="332">
        <v>0</v>
      </c>
      <c r="AA284" s="332">
        <v>0</v>
      </c>
      <c r="AB284" s="332">
        <v>0</v>
      </c>
      <c r="AC284" s="332">
        <v>1544991970.8699999</v>
      </c>
      <c r="AD284" s="332">
        <v>93902030</v>
      </c>
      <c r="AE284" s="332">
        <v>1297328181</v>
      </c>
      <c r="AF284" s="332">
        <v>247663789.86999989</v>
      </c>
      <c r="AG284" s="332">
        <v>105818674</v>
      </c>
      <c r="AH284" s="332">
        <v>407246961</v>
      </c>
      <c r="AI284" s="332">
        <v>912306220</v>
      </c>
      <c r="AJ284" s="332">
        <v>2252030</v>
      </c>
      <c r="AK284" s="332">
        <v>1502224777.0019999</v>
      </c>
      <c r="AL284" s="332">
        <v>204896596.00199986</v>
      </c>
      <c r="AM284" s="332">
        <v>42767193.868000031</v>
      </c>
      <c r="AN284" s="332">
        <v>0</v>
      </c>
    </row>
    <row r="285" spans="1:40" x14ac:dyDescent="0.25">
      <c r="A285" s="14" t="s">
        <v>435</v>
      </c>
      <c r="B285" s="9" t="s">
        <v>436</v>
      </c>
      <c r="C285" s="10">
        <f>+C286</f>
        <v>1521658382.98</v>
      </c>
      <c r="D285" s="10">
        <f>+D286</f>
        <v>328537373.90200001</v>
      </c>
      <c r="E285" s="10">
        <f t="shared" ref="E285:P285" si="125">+E286</f>
        <v>0</v>
      </c>
      <c r="F285" s="10">
        <f t="shared" si="125"/>
        <v>0</v>
      </c>
      <c r="G285" s="10">
        <f t="shared" si="125"/>
        <v>0</v>
      </c>
      <c r="H285" s="10">
        <f t="shared" si="121"/>
        <v>328537373.90200001</v>
      </c>
      <c r="I285" s="10">
        <f t="shared" si="125"/>
        <v>2252030</v>
      </c>
      <c r="J285" s="10">
        <f t="shared" si="125"/>
        <v>129330181</v>
      </c>
      <c r="K285" s="10">
        <f t="shared" si="122"/>
        <v>199207192.90200001</v>
      </c>
      <c r="L285" s="10">
        <f t="shared" si="125"/>
        <v>14318674</v>
      </c>
      <c r="M285" s="10">
        <f t="shared" si="125"/>
        <v>91221961</v>
      </c>
      <c r="N285" s="10">
        <f t="shared" si="116"/>
        <v>38108220</v>
      </c>
      <c r="O285" s="10">
        <f t="shared" si="125"/>
        <v>2252030</v>
      </c>
      <c r="P285" s="10">
        <f t="shared" si="125"/>
        <v>285770181.00199997</v>
      </c>
      <c r="Q285" s="10">
        <f t="shared" si="117"/>
        <v>156440000.00199997</v>
      </c>
      <c r="R285" s="10">
        <f t="shared" si="118"/>
        <v>42767192.900000036</v>
      </c>
      <c r="S285" s="10">
        <f t="shared" si="119"/>
        <v>91221961</v>
      </c>
      <c r="U285" s="330" t="s">
        <v>435</v>
      </c>
      <c r="V285" s="329" t="s">
        <v>436</v>
      </c>
      <c r="W285" s="332">
        <v>328537373.90200001</v>
      </c>
      <c r="X285" s="332">
        <v>0</v>
      </c>
      <c r="Y285" s="332">
        <v>0</v>
      </c>
      <c r="Z285" s="332">
        <v>0</v>
      </c>
      <c r="AA285" s="332">
        <v>0</v>
      </c>
      <c r="AB285" s="332">
        <v>0</v>
      </c>
      <c r="AC285" s="332">
        <v>328537373.90200001</v>
      </c>
      <c r="AD285" s="332">
        <v>2252030</v>
      </c>
      <c r="AE285" s="332">
        <v>129330181</v>
      </c>
      <c r="AF285" s="332">
        <v>199207192.90200001</v>
      </c>
      <c r="AG285" s="332">
        <v>14318674</v>
      </c>
      <c r="AH285" s="332">
        <v>91221961</v>
      </c>
      <c r="AI285" s="332">
        <v>60333220</v>
      </c>
      <c r="AJ285" s="332">
        <v>2252030</v>
      </c>
      <c r="AK285" s="332">
        <v>285770181.00199997</v>
      </c>
      <c r="AL285" s="332">
        <v>156440000.00199997</v>
      </c>
      <c r="AM285" s="332">
        <v>42767192.900000036</v>
      </c>
      <c r="AN285" s="332">
        <v>0</v>
      </c>
    </row>
    <row r="286" spans="1:40" s="4" customFormat="1" x14ac:dyDescent="0.25">
      <c r="A286" s="13" t="s">
        <v>437</v>
      </c>
      <c r="B286" s="1" t="s">
        <v>438</v>
      </c>
      <c r="C286" s="239">
        <v>1521658382.98</v>
      </c>
      <c r="D286" s="176">
        <v>328537373.90200001</v>
      </c>
      <c r="E286" s="176">
        <v>0</v>
      </c>
      <c r="F286" s="176">
        <v>0</v>
      </c>
      <c r="G286" s="176">
        <v>0</v>
      </c>
      <c r="H286" s="176">
        <f t="shared" si="121"/>
        <v>328537373.90200001</v>
      </c>
      <c r="I286" s="176">
        <v>2252030</v>
      </c>
      <c r="J286" s="176">
        <v>129330181</v>
      </c>
      <c r="K286" s="176">
        <f t="shared" si="122"/>
        <v>199207192.90200001</v>
      </c>
      <c r="L286" s="176">
        <v>14318674</v>
      </c>
      <c r="M286" s="176">
        <v>91221961</v>
      </c>
      <c r="N286" s="176">
        <f t="shared" si="116"/>
        <v>38108220</v>
      </c>
      <c r="O286" s="176">
        <v>2252030</v>
      </c>
      <c r="P286" s="176">
        <v>285770181.00199997</v>
      </c>
      <c r="Q286" s="176">
        <f t="shared" si="117"/>
        <v>156440000.00199997</v>
      </c>
      <c r="R286" s="176">
        <f t="shared" si="118"/>
        <v>42767192.900000036</v>
      </c>
      <c r="S286" s="176">
        <f t="shared" si="119"/>
        <v>91221961</v>
      </c>
      <c r="U286" s="330" t="s">
        <v>437</v>
      </c>
      <c r="V286" s="329" t="s">
        <v>438</v>
      </c>
      <c r="W286" s="332">
        <v>328537373.90200001</v>
      </c>
      <c r="X286" s="332">
        <v>0</v>
      </c>
      <c r="Y286" s="332">
        <v>0</v>
      </c>
      <c r="Z286" s="332">
        <v>0</v>
      </c>
      <c r="AA286" s="332">
        <v>0</v>
      </c>
      <c r="AB286" s="332">
        <v>0</v>
      </c>
      <c r="AC286" s="332">
        <v>328537373.90200001</v>
      </c>
      <c r="AD286" s="332">
        <v>2252030</v>
      </c>
      <c r="AE286" s="332">
        <v>129330181</v>
      </c>
      <c r="AF286" s="332">
        <v>199207192.90200001</v>
      </c>
      <c r="AG286" s="332">
        <v>14318674</v>
      </c>
      <c r="AH286" s="332">
        <v>91221961</v>
      </c>
      <c r="AI286" s="332">
        <v>60333220</v>
      </c>
      <c r="AJ286" s="332">
        <v>2252030</v>
      </c>
      <c r="AK286" s="332">
        <v>285770181.00199997</v>
      </c>
      <c r="AL286" s="332">
        <v>156440000.00199997</v>
      </c>
      <c r="AM286" s="332">
        <v>42767192.900000036</v>
      </c>
      <c r="AN286" s="332">
        <v>0</v>
      </c>
    </row>
    <row r="287" spans="1:40" x14ac:dyDescent="0.25">
      <c r="A287" s="14" t="s">
        <v>439</v>
      </c>
      <c r="B287" s="9" t="s">
        <v>440</v>
      </c>
      <c r="C287" s="10">
        <f>+C288</f>
        <v>1500000</v>
      </c>
      <c r="D287" s="10">
        <f>+D288</f>
        <v>1570479596.9679999</v>
      </c>
      <c r="E287" s="10">
        <f t="shared" ref="E287:P287" si="126">+E288</f>
        <v>0</v>
      </c>
      <c r="F287" s="10">
        <f t="shared" si="126"/>
        <v>354025000</v>
      </c>
      <c r="G287" s="10">
        <f t="shared" si="126"/>
        <v>0</v>
      </c>
      <c r="H287" s="10">
        <f t="shared" si="121"/>
        <v>1216454596.9679999</v>
      </c>
      <c r="I287" s="10">
        <f t="shared" si="126"/>
        <v>91650000</v>
      </c>
      <c r="J287" s="10">
        <f t="shared" si="126"/>
        <v>1167998000</v>
      </c>
      <c r="K287" s="10">
        <f t="shared" si="122"/>
        <v>48456596.967999935</v>
      </c>
      <c r="L287" s="10">
        <f t="shared" si="126"/>
        <v>91500000</v>
      </c>
      <c r="M287" s="10">
        <f t="shared" si="126"/>
        <v>316025000</v>
      </c>
      <c r="N287" s="10">
        <f t="shared" si="116"/>
        <v>851973000</v>
      </c>
      <c r="O287" s="10">
        <f t="shared" si="126"/>
        <v>0</v>
      </c>
      <c r="P287" s="10">
        <f t="shared" si="126"/>
        <v>1216454596</v>
      </c>
      <c r="Q287" s="10">
        <f t="shared" si="117"/>
        <v>48456596</v>
      </c>
      <c r="R287" s="10">
        <f t="shared" si="118"/>
        <v>0.96799993515014648</v>
      </c>
      <c r="S287" s="10">
        <f t="shared" si="119"/>
        <v>316025000</v>
      </c>
      <c r="U287" s="330" t="s">
        <v>439</v>
      </c>
      <c r="V287" s="329" t="s">
        <v>440</v>
      </c>
      <c r="W287" s="332">
        <v>1570479596.9679999</v>
      </c>
      <c r="X287" s="332">
        <v>0</v>
      </c>
      <c r="Y287" s="332">
        <v>354025000</v>
      </c>
      <c r="Z287" s="332">
        <v>0</v>
      </c>
      <c r="AA287" s="332">
        <v>0</v>
      </c>
      <c r="AB287" s="332">
        <v>0</v>
      </c>
      <c r="AC287" s="332">
        <v>1216454596.9679999</v>
      </c>
      <c r="AD287" s="332">
        <v>91650000</v>
      </c>
      <c r="AE287" s="332">
        <v>1167998000</v>
      </c>
      <c r="AF287" s="332">
        <v>48456596.967999935</v>
      </c>
      <c r="AG287" s="332">
        <v>91500000</v>
      </c>
      <c r="AH287" s="332">
        <v>316025000</v>
      </c>
      <c r="AI287" s="332">
        <v>851973000</v>
      </c>
      <c r="AJ287" s="332">
        <v>0</v>
      </c>
      <c r="AK287" s="332">
        <v>1216454596</v>
      </c>
      <c r="AL287" s="332">
        <v>48456596</v>
      </c>
      <c r="AM287" s="332">
        <v>0.96799993515014648</v>
      </c>
      <c r="AN287" s="332">
        <v>0</v>
      </c>
    </row>
    <row r="288" spans="1:40" x14ac:dyDescent="0.25">
      <c r="A288" s="13" t="s">
        <v>441</v>
      </c>
      <c r="B288" s="1" t="s">
        <v>442</v>
      </c>
      <c r="C288" s="239">
        <v>1500000</v>
      </c>
      <c r="D288" s="176">
        <v>1570479596.9679999</v>
      </c>
      <c r="E288" s="176">
        <v>0</v>
      </c>
      <c r="F288" s="176">
        <v>354025000</v>
      </c>
      <c r="G288" s="176">
        <v>0</v>
      </c>
      <c r="H288" s="176">
        <f t="shared" si="121"/>
        <v>1216454596.9679999</v>
      </c>
      <c r="I288" s="176">
        <v>91650000</v>
      </c>
      <c r="J288" s="176">
        <v>1167998000</v>
      </c>
      <c r="K288" s="176">
        <f t="shared" si="122"/>
        <v>48456596.967999935</v>
      </c>
      <c r="L288" s="176">
        <v>91500000</v>
      </c>
      <c r="M288" s="176">
        <v>316025000</v>
      </c>
      <c r="N288" s="176">
        <f t="shared" si="116"/>
        <v>851973000</v>
      </c>
      <c r="O288" s="176">
        <v>0</v>
      </c>
      <c r="P288" s="176">
        <v>1216454596</v>
      </c>
      <c r="Q288" s="176">
        <f t="shared" si="117"/>
        <v>48456596</v>
      </c>
      <c r="R288" s="176">
        <f t="shared" si="118"/>
        <v>0.96799993515014648</v>
      </c>
      <c r="S288" s="176">
        <f t="shared" si="119"/>
        <v>316025000</v>
      </c>
      <c r="U288" s="330" t="s">
        <v>441</v>
      </c>
      <c r="V288" s="329" t="s">
        <v>442</v>
      </c>
      <c r="W288" s="332">
        <v>1570479596.9679999</v>
      </c>
      <c r="X288" s="332">
        <v>0</v>
      </c>
      <c r="Y288" s="332">
        <v>354025000</v>
      </c>
      <c r="Z288" s="332">
        <v>0</v>
      </c>
      <c r="AA288" s="332">
        <v>0</v>
      </c>
      <c r="AB288" s="332">
        <v>0</v>
      </c>
      <c r="AC288" s="332">
        <v>1216454596.9679999</v>
      </c>
      <c r="AD288" s="332">
        <v>91650000</v>
      </c>
      <c r="AE288" s="332">
        <v>1167998000</v>
      </c>
      <c r="AF288" s="332">
        <v>48456596.967999935</v>
      </c>
      <c r="AG288" s="332">
        <v>91500000</v>
      </c>
      <c r="AH288" s="332">
        <v>316025000</v>
      </c>
      <c r="AI288" s="332">
        <v>851973000</v>
      </c>
      <c r="AJ288" s="332">
        <v>0</v>
      </c>
      <c r="AK288" s="332">
        <v>1216454596</v>
      </c>
      <c r="AL288" s="332">
        <v>48456596</v>
      </c>
      <c r="AM288" s="332">
        <v>0.96799993515014648</v>
      </c>
      <c r="AN288" s="332">
        <v>0</v>
      </c>
    </row>
    <row r="289" spans="1:40" s="4" customFormat="1" x14ac:dyDescent="0.25">
      <c r="A289" s="14" t="s">
        <v>443</v>
      </c>
      <c r="B289" s="9" t="s">
        <v>444</v>
      </c>
      <c r="C289" s="10">
        <f>+C291+C290</f>
        <v>192532905</v>
      </c>
      <c r="D289" s="10">
        <f>+D291+D290</f>
        <v>16000000</v>
      </c>
      <c r="E289" s="10">
        <f t="shared" ref="E289:P289" si="127">+E291+E290</f>
        <v>0</v>
      </c>
      <c r="F289" s="10">
        <f t="shared" si="127"/>
        <v>0</v>
      </c>
      <c r="G289" s="10">
        <f t="shared" si="127"/>
        <v>2000000</v>
      </c>
      <c r="H289" s="10">
        <f t="shared" si="121"/>
        <v>18000000</v>
      </c>
      <c r="I289" s="10">
        <f t="shared" si="127"/>
        <v>0</v>
      </c>
      <c r="J289" s="10">
        <f t="shared" si="127"/>
        <v>0</v>
      </c>
      <c r="K289" s="10">
        <f t="shared" si="122"/>
        <v>18000000</v>
      </c>
      <c r="L289" s="10">
        <f t="shared" si="127"/>
        <v>0</v>
      </c>
      <c r="M289" s="10">
        <f t="shared" si="127"/>
        <v>0</v>
      </c>
      <c r="N289" s="10">
        <f t="shared" si="116"/>
        <v>0</v>
      </c>
      <c r="O289" s="10">
        <f t="shared" si="127"/>
        <v>0</v>
      </c>
      <c r="P289" s="10">
        <f t="shared" si="127"/>
        <v>0</v>
      </c>
      <c r="Q289" s="10">
        <f t="shared" si="117"/>
        <v>0</v>
      </c>
      <c r="R289" s="10">
        <f t="shared" si="118"/>
        <v>18000000</v>
      </c>
      <c r="S289" s="10">
        <f t="shared" si="119"/>
        <v>0</v>
      </c>
      <c r="U289" s="330" t="s">
        <v>443</v>
      </c>
      <c r="V289" s="329" t="s">
        <v>444</v>
      </c>
      <c r="W289" s="332">
        <v>16000000</v>
      </c>
      <c r="X289" s="332">
        <v>0</v>
      </c>
      <c r="Y289" s="332">
        <v>0</v>
      </c>
      <c r="Z289" s="332">
        <v>0</v>
      </c>
      <c r="AA289" s="332">
        <v>0</v>
      </c>
      <c r="AB289" s="332">
        <v>2000000</v>
      </c>
      <c r="AC289" s="332">
        <v>18000000</v>
      </c>
      <c r="AD289" s="332">
        <v>0</v>
      </c>
      <c r="AE289" s="332">
        <v>0</v>
      </c>
      <c r="AF289" s="332">
        <v>18000000</v>
      </c>
      <c r="AG289" s="332">
        <v>0</v>
      </c>
      <c r="AH289" s="332">
        <v>0</v>
      </c>
      <c r="AI289" s="332">
        <v>0</v>
      </c>
      <c r="AJ289" s="332">
        <v>0</v>
      </c>
      <c r="AK289" s="332">
        <v>0</v>
      </c>
      <c r="AL289" s="332">
        <v>0</v>
      </c>
      <c r="AM289" s="332">
        <v>18000000</v>
      </c>
      <c r="AN289" s="332">
        <v>0</v>
      </c>
    </row>
    <row r="290" spans="1:40" x14ac:dyDescent="0.25">
      <c r="A290" s="13" t="s">
        <v>1716</v>
      </c>
      <c r="B290" s="25" t="s">
        <v>1279</v>
      </c>
      <c r="C290" s="239">
        <v>192532905</v>
      </c>
      <c r="D290" s="176"/>
      <c r="E290" s="176"/>
      <c r="F290" s="176"/>
      <c r="G290" s="176">
        <v>2000000</v>
      </c>
      <c r="H290" s="176">
        <f t="shared" si="121"/>
        <v>2000000</v>
      </c>
      <c r="I290" s="176">
        <v>0</v>
      </c>
      <c r="J290" s="176">
        <v>0</v>
      </c>
      <c r="K290" s="176">
        <f t="shared" si="122"/>
        <v>2000000</v>
      </c>
      <c r="L290" s="176">
        <v>0</v>
      </c>
      <c r="M290" s="176">
        <v>0</v>
      </c>
      <c r="N290" s="176">
        <f t="shared" si="116"/>
        <v>0</v>
      </c>
      <c r="O290" s="176">
        <v>0</v>
      </c>
      <c r="P290" s="176">
        <v>0</v>
      </c>
      <c r="Q290" s="176">
        <f t="shared" si="117"/>
        <v>0</v>
      </c>
      <c r="R290" s="176">
        <f t="shared" si="118"/>
        <v>2000000</v>
      </c>
      <c r="S290" s="176">
        <f t="shared" si="119"/>
        <v>0</v>
      </c>
      <c r="U290" s="330" t="s">
        <v>1716</v>
      </c>
      <c r="V290" s="329" t="s">
        <v>1279</v>
      </c>
      <c r="W290" s="332">
        <v>0</v>
      </c>
      <c r="X290" s="332">
        <v>0</v>
      </c>
      <c r="Y290" s="332">
        <v>0</v>
      </c>
      <c r="Z290" s="332">
        <v>0</v>
      </c>
      <c r="AA290" s="332">
        <v>0</v>
      </c>
      <c r="AB290" s="332">
        <v>2000000</v>
      </c>
      <c r="AC290" s="332">
        <v>2000000</v>
      </c>
      <c r="AD290" s="332">
        <v>0</v>
      </c>
      <c r="AE290" s="332">
        <v>0</v>
      </c>
      <c r="AF290" s="332">
        <v>2000000</v>
      </c>
      <c r="AG290" s="332">
        <v>0</v>
      </c>
      <c r="AH290" s="332">
        <v>0</v>
      </c>
      <c r="AI290" s="332">
        <v>0</v>
      </c>
      <c r="AJ290" s="332">
        <v>0</v>
      </c>
      <c r="AK290" s="332">
        <v>0</v>
      </c>
      <c r="AL290" s="332">
        <v>0</v>
      </c>
      <c r="AM290" s="332">
        <v>2000000</v>
      </c>
      <c r="AN290" s="332">
        <v>0</v>
      </c>
    </row>
    <row r="291" spans="1:40" s="264" customFormat="1" x14ac:dyDescent="0.25">
      <c r="A291" s="13" t="s">
        <v>445</v>
      </c>
      <c r="B291" s="1" t="s">
        <v>446</v>
      </c>
      <c r="C291" s="239"/>
      <c r="D291" s="176">
        <v>16000000</v>
      </c>
      <c r="E291" s="176">
        <v>0</v>
      </c>
      <c r="F291" s="176">
        <v>0</v>
      </c>
      <c r="G291" s="176">
        <v>0</v>
      </c>
      <c r="H291" s="176">
        <f t="shared" si="121"/>
        <v>16000000</v>
      </c>
      <c r="I291" s="176">
        <v>0</v>
      </c>
      <c r="J291" s="176">
        <v>0</v>
      </c>
      <c r="K291" s="176">
        <f t="shared" si="122"/>
        <v>16000000</v>
      </c>
      <c r="L291" s="176">
        <v>0</v>
      </c>
      <c r="M291" s="176">
        <v>0</v>
      </c>
      <c r="N291" s="176">
        <f t="shared" si="116"/>
        <v>0</v>
      </c>
      <c r="O291" s="176">
        <v>0</v>
      </c>
      <c r="P291" s="176">
        <v>0</v>
      </c>
      <c r="Q291" s="176">
        <f t="shared" si="117"/>
        <v>0</v>
      </c>
      <c r="R291" s="176">
        <f t="shared" si="118"/>
        <v>16000000</v>
      </c>
      <c r="S291" s="176">
        <f t="shared" si="119"/>
        <v>0</v>
      </c>
      <c r="T291" s="307"/>
      <c r="U291" s="330" t="s">
        <v>445</v>
      </c>
      <c r="V291" s="329" t="s">
        <v>446</v>
      </c>
      <c r="W291" s="332">
        <v>16000000</v>
      </c>
      <c r="X291" s="332">
        <v>0</v>
      </c>
      <c r="Y291" s="332">
        <v>0</v>
      </c>
      <c r="Z291" s="332">
        <v>0</v>
      </c>
      <c r="AA291" s="332">
        <v>0</v>
      </c>
      <c r="AB291" s="332">
        <v>0</v>
      </c>
      <c r="AC291" s="332">
        <v>16000000</v>
      </c>
      <c r="AD291" s="332">
        <v>0</v>
      </c>
      <c r="AE291" s="332">
        <v>0</v>
      </c>
      <c r="AF291" s="332">
        <v>16000000</v>
      </c>
      <c r="AG291" s="332">
        <v>0</v>
      </c>
      <c r="AH291" s="332">
        <v>0</v>
      </c>
      <c r="AI291" s="332">
        <v>0</v>
      </c>
      <c r="AJ291" s="332">
        <v>0</v>
      </c>
      <c r="AK291" s="332">
        <v>0</v>
      </c>
      <c r="AL291" s="332">
        <v>0</v>
      </c>
      <c r="AM291" s="332">
        <v>16000000</v>
      </c>
      <c r="AN291" s="332">
        <v>0</v>
      </c>
    </row>
    <row r="292" spans="1:40" x14ac:dyDescent="0.25">
      <c r="A292" s="11" t="s">
        <v>447</v>
      </c>
      <c r="B292" s="5" t="s">
        <v>448</v>
      </c>
      <c r="C292" s="6">
        <f>+C293+C295+C304+C308+C313+C316+C328</f>
        <v>6123172589</v>
      </c>
      <c r="D292" s="6">
        <f>+D293+D295+D304+D308+D313+D316+D328</f>
        <v>5757588011.8199997</v>
      </c>
      <c r="E292" s="6">
        <f t="shared" ref="E292:P292" si="128">+E293+E295+E304+E308+E313+E316+E328</f>
        <v>499000000</v>
      </c>
      <c r="F292" s="6">
        <f t="shared" si="128"/>
        <v>0</v>
      </c>
      <c r="G292" s="6">
        <f t="shared" si="128"/>
        <v>633763366.74000001</v>
      </c>
      <c r="H292" s="6">
        <f t="shared" si="121"/>
        <v>6890351378.5599995</v>
      </c>
      <c r="I292" s="6">
        <f t="shared" si="128"/>
        <v>121626414</v>
      </c>
      <c r="J292" s="6">
        <f t="shared" si="128"/>
        <v>5275772878.6999998</v>
      </c>
      <c r="K292" s="6">
        <f t="shared" si="122"/>
        <v>1614578499.8599997</v>
      </c>
      <c r="L292" s="6">
        <f t="shared" si="128"/>
        <v>646639012</v>
      </c>
      <c r="M292" s="6">
        <f t="shared" si="128"/>
        <v>2778475247.0499997</v>
      </c>
      <c r="N292" s="6">
        <f t="shared" si="116"/>
        <v>2497297631.6500001</v>
      </c>
      <c r="O292" s="6">
        <f t="shared" si="128"/>
        <v>105011964</v>
      </c>
      <c r="P292" s="6">
        <f t="shared" si="128"/>
        <v>5830851784.0299997</v>
      </c>
      <c r="Q292" s="6">
        <f t="shared" si="117"/>
        <v>555078905.32999992</v>
      </c>
      <c r="R292" s="6">
        <f t="shared" si="118"/>
        <v>1059499594.5299997</v>
      </c>
      <c r="S292" s="6">
        <f t="shared" si="119"/>
        <v>2778475247.0499997</v>
      </c>
      <c r="U292" s="330" t="s">
        <v>447</v>
      </c>
      <c r="V292" s="329" t="s">
        <v>448</v>
      </c>
      <c r="W292" s="332">
        <v>5757588011.8199997</v>
      </c>
      <c r="X292" s="332">
        <v>499000000</v>
      </c>
      <c r="Y292" s="332">
        <v>0</v>
      </c>
      <c r="Z292" s="332">
        <v>0</v>
      </c>
      <c r="AA292" s="332">
        <v>0</v>
      </c>
      <c r="AB292" s="332">
        <v>633763366.74000001</v>
      </c>
      <c r="AC292" s="332">
        <v>6890351378.5599995</v>
      </c>
      <c r="AD292" s="332">
        <v>121626414</v>
      </c>
      <c r="AE292" s="332">
        <v>5275772878.6999998</v>
      </c>
      <c r="AF292" s="332">
        <v>1614578499.8599997</v>
      </c>
      <c r="AG292" s="332">
        <v>646639012</v>
      </c>
      <c r="AH292" s="332">
        <v>2786177420.0500002</v>
      </c>
      <c r="AI292" s="332">
        <v>2534501166.6499996</v>
      </c>
      <c r="AJ292" s="332">
        <v>105011964</v>
      </c>
      <c r="AK292" s="332">
        <v>5830851784.0299997</v>
      </c>
      <c r="AL292" s="332">
        <v>555078905.32999992</v>
      </c>
      <c r="AM292" s="332">
        <v>1059499594.5299997</v>
      </c>
      <c r="AN292" s="332">
        <v>0</v>
      </c>
    </row>
    <row r="293" spans="1:40" s="4" customFormat="1" x14ac:dyDescent="0.25">
      <c r="A293" s="14" t="s">
        <v>449</v>
      </c>
      <c r="B293" s="9" t="s">
        <v>450</v>
      </c>
      <c r="C293" s="10">
        <f>+C294</f>
        <v>747054440</v>
      </c>
      <c r="D293" s="10">
        <f>+D294</f>
        <v>708500000</v>
      </c>
      <c r="E293" s="10">
        <f t="shared" ref="E293:P293" si="129">+E294</f>
        <v>90000000</v>
      </c>
      <c r="F293" s="10">
        <f t="shared" si="129"/>
        <v>0</v>
      </c>
      <c r="G293" s="10">
        <f t="shared" si="129"/>
        <v>0</v>
      </c>
      <c r="H293" s="10">
        <f t="shared" si="121"/>
        <v>798500000</v>
      </c>
      <c r="I293" s="10">
        <f t="shared" si="129"/>
        <v>0</v>
      </c>
      <c r="J293" s="10">
        <f t="shared" si="129"/>
        <v>793999492</v>
      </c>
      <c r="K293" s="10">
        <f t="shared" si="122"/>
        <v>4500508</v>
      </c>
      <c r="L293" s="10">
        <f t="shared" si="129"/>
        <v>149808972</v>
      </c>
      <c r="M293" s="10">
        <f t="shared" si="129"/>
        <v>321349876.66000003</v>
      </c>
      <c r="N293" s="10">
        <f t="shared" si="116"/>
        <v>472649615.33999997</v>
      </c>
      <c r="O293" s="10">
        <f t="shared" si="129"/>
        <v>0</v>
      </c>
      <c r="P293" s="10">
        <f t="shared" si="129"/>
        <v>795000000</v>
      </c>
      <c r="Q293" s="10">
        <f t="shared" si="117"/>
        <v>1000508</v>
      </c>
      <c r="R293" s="10">
        <f t="shared" si="118"/>
        <v>3500000</v>
      </c>
      <c r="S293" s="10">
        <f t="shared" si="119"/>
        <v>321349876.66000003</v>
      </c>
      <c r="U293" s="330" t="s">
        <v>449</v>
      </c>
      <c r="V293" s="329" t="s">
        <v>450</v>
      </c>
      <c r="W293" s="332">
        <v>708500000</v>
      </c>
      <c r="X293" s="332">
        <v>90000000</v>
      </c>
      <c r="Y293" s="332">
        <v>0</v>
      </c>
      <c r="Z293" s="332">
        <v>0</v>
      </c>
      <c r="AA293" s="332">
        <v>0</v>
      </c>
      <c r="AB293" s="332">
        <v>0</v>
      </c>
      <c r="AC293" s="332">
        <v>798500000</v>
      </c>
      <c r="AD293" s="332">
        <v>0</v>
      </c>
      <c r="AE293" s="332">
        <v>793999492</v>
      </c>
      <c r="AF293" s="332">
        <v>4500508</v>
      </c>
      <c r="AG293" s="332">
        <v>149808972</v>
      </c>
      <c r="AH293" s="332">
        <v>321349876.66000003</v>
      </c>
      <c r="AI293" s="332">
        <v>472649615.33999997</v>
      </c>
      <c r="AJ293" s="332">
        <v>0</v>
      </c>
      <c r="AK293" s="332">
        <v>795000000</v>
      </c>
      <c r="AL293" s="332">
        <v>1000508</v>
      </c>
      <c r="AM293" s="332">
        <v>3500000</v>
      </c>
      <c r="AN293" s="332">
        <v>0</v>
      </c>
    </row>
    <row r="294" spans="1:40" s="4" customFormat="1" x14ac:dyDescent="0.25">
      <c r="A294" s="13" t="s">
        <v>451</v>
      </c>
      <c r="B294" s="1" t="s">
        <v>452</v>
      </c>
      <c r="C294" s="239">
        <v>747054440</v>
      </c>
      <c r="D294" s="176">
        <v>708500000</v>
      </c>
      <c r="E294" s="176">
        <v>90000000</v>
      </c>
      <c r="F294" s="176">
        <v>0</v>
      </c>
      <c r="G294" s="176">
        <v>0</v>
      </c>
      <c r="H294" s="176">
        <f t="shared" si="121"/>
        <v>798500000</v>
      </c>
      <c r="I294" s="176">
        <v>0</v>
      </c>
      <c r="J294" s="176">
        <v>793999492</v>
      </c>
      <c r="K294" s="176">
        <f t="shared" si="122"/>
        <v>4500508</v>
      </c>
      <c r="L294" s="176">
        <v>149808972</v>
      </c>
      <c r="M294" s="176">
        <v>321349876.66000003</v>
      </c>
      <c r="N294" s="176">
        <f t="shared" si="116"/>
        <v>472649615.33999997</v>
      </c>
      <c r="O294" s="176">
        <v>0</v>
      </c>
      <c r="P294" s="176">
        <v>795000000</v>
      </c>
      <c r="Q294" s="176">
        <f t="shared" si="117"/>
        <v>1000508</v>
      </c>
      <c r="R294" s="176">
        <f t="shared" si="118"/>
        <v>3500000</v>
      </c>
      <c r="S294" s="176">
        <f t="shared" si="119"/>
        <v>321349876.66000003</v>
      </c>
      <c r="U294" s="330" t="s">
        <v>451</v>
      </c>
      <c r="V294" s="329" t="s">
        <v>452</v>
      </c>
      <c r="W294" s="332">
        <v>708500000</v>
      </c>
      <c r="X294" s="332">
        <v>90000000</v>
      </c>
      <c r="Y294" s="332">
        <v>0</v>
      </c>
      <c r="Z294" s="332">
        <v>0</v>
      </c>
      <c r="AA294" s="332">
        <v>0</v>
      </c>
      <c r="AB294" s="332">
        <v>0</v>
      </c>
      <c r="AC294" s="332">
        <v>798500000</v>
      </c>
      <c r="AD294" s="332">
        <v>0</v>
      </c>
      <c r="AE294" s="332">
        <v>793999492</v>
      </c>
      <c r="AF294" s="332">
        <v>4500508</v>
      </c>
      <c r="AG294" s="332">
        <v>149808972</v>
      </c>
      <c r="AH294" s="332">
        <v>321349876.66000003</v>
      </c>
      <c r="AI294" s="332">
        <v>472649615.33999997</v>
      </c>
      <c r="AJ294" s="332">
        <v>0</v>
      </c>
      <c r="AK294" s="332">
        <v>795000000</v>
      </c>
      <c r="AL294" s="332">
        <v>1000508</v>
      </c>
      <c r="AM294" s="332">
        <v>3500000</v>
      </c>
      <c r="AN294" s="332">
        <v>0</v>
      </c>
    </row>
    <row r="295" spans="1:40" x14ac:dyDescent="0.25">
      <c r="A295" s="14" t="s">
        <v>453</v>
      </c>
      <c r="B295" s="9" t="s">
        <v>454</v>
      </c>
      <c r="C295" s="10">
        <f>+C296+C300+C301+C302+C303</f>
        <v>3540690305</v>
      </c>
      <c r="D295" s="10">
        <f>+D296+D300+D301+D302+D303</f>
        <v>3326909669.2950001</v>
      </c>
      <c r="E295" s="10">
        <f t="shared" ref="E295:P295" si="130">+E296+E300+E301+E302+E303</f>
        <v>380000000</v>
      </c>
      <c r="F295" s="10">
        <f t="shared" si="130"/>
        <v>0</v>
      </c>
      <c r="G295" s="10">
        <f t="shared" si="130"/>
        <v>450000000</v>
      </c>
      <c r="H295" s="10">
        <f t="shared" si="121"/>
        <v>4156909669.2950001</v>
      </c>
      <c r="I295" s="10">
        <f t="shared" si="130"/>
        <v>111587000</v>
      </c>
      <c r="J295" s="10">
        <f t="shared" si="130"/>
        <v>3211251255.7400002</v>
      </c>
      <c r="K295" s="10">
        <f t="shared" si="122"/>
        <v>945658413.55499983</v>
      </c>
      <c r="L295" s="10">
        <f t="shared" si="130"/>
        <v>346101429</v>
      </c>
      <c r="M295" s="10">
        <f t="shared" si="130"/>
        <v>1843121676.4299998</v>
      </c>
      <c r="N295" s="10">
        <f t="shared" si="116"/>
        <v>1368129579.3100004</v>
      </c>
      <c r="O295" s="10">
        <f t="shared" si="130"/>
        <v>83387000</v>
      </c>
      <c r="P295" s="10">
        <f t="shared" si="130"/>
        <v>3661964932.0700002</v>
      </c>
      <c r="Q295" s="10">
        <f t="shared" si="117"/>
        <v>450713676.32999992</v>
      </c>
      <c r="R295" s="10">
        <f t="shared" si="118"/>
        <v>494944737.2249999</v>
      </c>
      <c r="S295" s="10">
        <f t="shared" si="119"/>
        <v>1843121676.4299998</v>
      </c>
      <c r="U295" s="330" t="s">
        <v>453</v>
      </c>
      <c r="V295" s="329" t="s">
        <v>454</v>
      </c>
      <c r="W295" s="332">
        <v>3326909669.2950001</v>
      </c>
      <c r="X295" s="332">
        <v>380000000</v>
      </c>
      <c r="Y295" s="332">
        <v>0</v>
      </c>
      <c r="Z295" s="332">
        <v>0</v>
      </c>
      <c r="AA295" s="332">
        <v>0</v>
      </c>
      <c r="AB295" s="332">
        <v>450000000</v>
      </c>
      <c r="AC295" s="332">
        <v>4156909669.2950001</v>
      </c>
      <c r="AD295" s="332">
        <v>111587000</v>
      </c>
      <c r="AE295" s="332">
        <v>3211251255.7400002</v>
      </c>
      <c r="AF295" s="332">
        <v>945658413.55499983</v>
      </c>
      <c r="AG295" s="332">
        <v>346101429</v>
      </c>
      <c r="AH295" s="332">
        <v>1843121676.4299998</v>
      </c>
      <c r="AI295" s="332">
        <v>1368129579.3100004</v>
      </c>
      <c r="AJ295" s="332">
        <v>83387000</v>
      </c>
      <c r="AK295" s="332">
        <v>3661964932.0700002</v>
      </c>
      <c r="AL295" s="332">
        <v>450713676.32999992</v>
      </c>
      <c r="AM295" s="332">
        <v>494944737.2249999</v>
      </c>
      <c r="AN295" s="332">
        <v>0</v>
      </c>
    </row>
    <row r="296" spans="1:40" x14ac:dyDescent="0.25">
      <c r="A296" s="14" t="s">
        <v>455</v>
      </c>
      <c r="B296" s="9" t="s">
        <v>456</v>
      </c>
      <c r="C296" s="10">
        <f>+C297+C298+C299</f>
        <v>393938660</v>
      </c>
      <c r="D296" s="10">
        <f>+D297+D298+D299</f>
        <v>589108000</v>
      </c>
      <c r="E296" s="10">
        <f t="shared" ref="E296:P296" si="131">+E297+E298+E299</f>
        <v>0</v>
      </c>
      <c r="F296" s="10">
        <f t="shared" si="131"/>
        <v>0</v>
      </c>
      <c r="G296" s="10">
        <f t="shared" si="131"/>
        <v>0</v>
      </c>
      <c r="H296" s="10">
        <f t="shared" si="121"/>
        <v>589108000</v>
      </c>
      <c r="I296" s="10">
        <f t="shared" si="131"/>
        <v>0</v>
      </c>
      <c r="J296" s="10">
        <f t="shared" si="131"/>
        <v>568226332.67000008</v>
      </c>
      <c r="K296" s="10">
        <f t="shared" si="122"/>
        <v>20881667.329999924</v>
      </c>
      <c r="L296" s="10">
        <f t="shared" si="131"/>
        <v>88638689</v>
      </c>
      <c r="M296" s="10">
        <f t="shared" si="131"/>
        <v>354500833</v>
      </c>
      <c r="N296" s="10">
        <f t="shared" si="116"/>
        <v>213725499.67000008</v>
      </c>
      <c r="O296" s="10">
        <f t="shared" si="131"/>
        <v>0</v>
      </c>
      <c r="P296" s="10">
        <f t="shared" si="131"/>
        <v>574726333</v>
      </c>
      <c r="Q296" s="10">
        <f t="shared" si="117"/>
        <v>6500000.3299999237</v>
      </c>
      <c r="R296" s="10">
        <f t="shared" si="118"/>
        <v>14381667</v>
      </c>
      <c r="S296" s="10">
        <f t="shared" si="119"/>
        <v>354500833</v>
      </c>
      <c r="U296" s="330" t="s">
        <v>455</v>
      </c>
      <c r="V296" s="329" t="s">
        <v>456</v>
      </c>
      <c r="W296" s="332">
        <v>589108000</v>
      </c>
      <c r="X296" s="332">
        <v>0</v>
      </c>
      <c r="Y296" s="332">
        <v>0</v>
      </c>
      <c r="Z296" s="332">
        <v>0</v>
      </c>
      <c r="AA296" s="332">
        <v>0</v>
      </c>
      <c r="AB296" s="332">
        <v>0</v>
      </c>
      <c r="AC296" s="332">
        <v>589108000</v>
      </c>
      <c r="AD296" s="332">
        <v>0</v>
      </c>
      <c r="AE296" s="332">
        <v>568226332.67000008</v>
      </c>
      <c r="AF296" s="332">
        <v>20881667.329999924</v>
      </c>
      <c r="AG296" s="332">
        <v>88638689</v>
      </c>
      <c r="AH296" s="332">
        <v>354500833</v>
      </c>
      <c r="AI296" s="332">
        <v>213725499.67000008</v>
      </c>
      <c r="AJ296" s="332">
        <v>0</v>
      </c>
      <c r="AK296" s="332">
        <v>574726333</v>
      </c>
      <c r="AL296" s="332">
        <v>6500000.3299999237</v>
      </c>
      <c r="AM296" s="332">
        <v>14381667</v>
      </c>
      <c r="AN296" s="332">
        <v>0</v>
      </c>
    </row>
    <row r="297" spans="1:40" s="4" customFormat="1" x14ac:dyDescent="0.25">
      <c r="A297" s="13" t="s">
        <v>457</v>
      </c>
      <c r="B297" s="1" t="s">
        <v>458</v>
      </c>
      <c r="C297" s="239"/>
      <c r="D297" s="176">
        <v>30000000</v>
      </c>
      <c r="E297" s="176">
        <v>0</v>
      </c>
      <c r="F297" s="176">
        <v>0</v>
      </c>
      <c r="G297" s="176">
        <v>0</v>
      </c>
      <c r="H297" s="176">
        <f t="shared" si="121"/>
        <v>30000000</v>
      </c>
      <c r="I297" s="176">
        <v>0</v>
      </c>
      <c r="J297" s="176">
        <v>25450000</v>
      </c>
      <c r="K297" s="176">
        <f t="shared" si="122"/>
        <v>4550000</v>
      </c>
      <c r="L297" s="176">
        <v>0</v>
      </c>
      <c r="M297" s="176">
        <v>25450000</v>
      </c>
      <c r="N297" s="176">
        <f t="shared" si="116"/>
        <v>0</v>
      </c>
      <c r="O297" s="176">
        <v>0</v>
      </c>
      <c r="P297" s="176">
        <v>25450000</v>
      </c>
      <c r="Q297" s="176">
        <f t="shared" si="117"/>
        <v>0</v>
      </c>
      <c r="R297" s="176">
        <f t="shared" si="118"/>
        <v>4550000</v>
      </c>
      <c r="S297" s="176">
        <f t="shared" si="119"/>
        <v>25450000</v>
      </c>
      <c r="U297" s="330" t="s">
        <v>457</v>
      </c>
      <c r="V297" s="329" t="s">
        <v>458</v>
      </c>
      <c r="W297" s="332">
        <v>30000000</v>
      </c>
      <c r="X297" s="332">
        <v>0</v>
      </c>
      <c r="Y297" s="332">
        <v>0</v>
      </c>
      <c r="Z297" s="332">
        <v>0</v>
      </c>
      <c r="AA297" s="332">
        <v>0</v>
      </c>
      <c r="AB297" s="332">
        <v>0</v>
      </c>
      <c r="AC297" s="332">
        <v>30000000</v>
      </c>
      <c r="AD297" s="332">
        <v>0</v>
      </c>
      <c r="AE297" s="332">
        <v>25450000</v>
      </c>
      <c r="AF297" s="332">
        <v>4550000</v>
      </c>
      <c r="AG297" s="332">
        <v>0</v>
      </c>
      <c r="AH297" s="332">
        <v>25450000</v>
      </c>
      <c r="AI297" s="332">
        <v>0</v>
      </c>
      <c r="AJ297" s="332">
        <v>0</v>
      </c>
      <c r="AK297" s="332">
        <v>25450000</v>
      </c>
      <c r="AL297" s="332">
        <v>0</v>
      </c>
      <c r="AM297" s="332">
        <v>4550000</v>
      </c>
      <c r="AN297" s="332">
        <v>0</v>
      </c>
    </row>
    <row r="298" spans="1:40" x14ac:dyDescent="0.25">
      <c r="A298" s="13" t="s">
        <v>459</v>
      </c>
      <c r="B298" s="1" t="s">
        <v>460</v>
      </c>
      <c r="C298" s="239"/>
      <c r="D298" s="176">
        <v>100000000</v>
      </c>
      <c r="E298" s="176">
        <v>0</v>
      </c>
      <c r="F298" s="176">
        <v>0</v>
      </c>
      <c r="G298" s="176">
        <v>0</v>
      </c>
      <c r="H298" s="176">
        <f t="shared" si="121"/>
        <v>100000000</v>
      </c>
      <c r="I298" s="176">
        <v>0</v>
      </c>
      <c r="J298" s="176">
        <v>100000000</v>
      </c>
      <c r="K298" s="176">
        <f t="shared" si="122"/>
        <v>0</v>
      </c>
      <c r="L298" s="176">
        <v>12760000</v>
      </c>
      <c r="M298" s="176">
        <v>25980000</v>
      </c>
      <c r="N298" s="176">
        <f t="shared" si="116"/>
        <v>74020000</v>
      </c>
      <c r="O298" s="176">
        <v>0</v>
      </c>
      <c r="P298" s="176">
        <v>100000000</v>
      </c>
      <c r="Q298" s="176">
        <f t="shared" si="117"/>
        <v>0</v>
      </c>
      <c r="R298" s="176">
        <f t="shared" si="118"/>
        <v>0</v>
      </c>
      <c r="S298" s="176">
        <f t="shared" si="119"/>
        <v>25980000</v>
      </c>
      <c r="U298" s="330" t="s">
        <v>459</v>
      </c>
      <c r="V298" s="329" t="s">
        <v>460</v>
      </c>
      <c r="W298" s="332">
        <v>100000000</v>
      </c>
      <c r="X298" s="332">
        <v>0</v>
      </c>
      <c r="Y298" s="332">
        <v>0</v>
      </c>
      <c r="Z298" s="332">
        <v>0</v>
      </c>
      <c r="AA298" s="332">
        <v>0</v>
      </c>
      <c r="AB298" s="332">
        <v>0</v>
      </c>
      <c r="AC298" s="332">
        <v>100000000</v>
      </c>
      <c r="AD298" s="332">
        <v>0</v>
      </c>
      <c r="AE298" s="332">
        <v>100000000</v>
      </c>
      <c r="AF298" s="332">
        <v>0</v>
      </c>
      <c r="AG298" s="332">
        <v>12760000</v>
      </c>
      <c r="AH298" s="332">
        <v>25980000</v>
      </c>
      <c r="AI298" s="332">
        <v>74020000</v>
      </c>
      <c r="AJ298" s="332">
        <v>0</v>
      </c>
      <c r="AK298" s="332">
        <v>100000000</v>
      </c>
      <c r="AL298" s="332">
        <v>0</v>
      </c>
      <c r="AM298" s="332">
        <v>0</v>
      </c>
      <c r="AN298" s="332">
        <v>0</v>
      </c>
    </row>
    <row r="299" spans="1:40" s="4" customFormat="1" x14ac:dyDescent="0.25">
      <c r="A299" s="13" t="s">
        <v>461</v>
      </c>
      <c r="B299" s="1" t="s">
        <v>462</v>
      </c>
      <c r="C299" s="239">
        <v>393938660</v>
      </c>
      <c r="D299" s="176">
        <v>459108000</v>
      </c>
      <c r="E299" s="176">
        <v>0</v>
      </c>
      <c r="F299" s="176">
        <v>0</v>
      </c>
      <c r="G299" s="176">
        <v>0</v>
      </c>
      <c r="H299" s="176">
        <f t="shared" si="121"/>
        <v>459108000</v>
      </c>
      <c r="I299" s="176">
        <v>0</v>
      </c>
      <c r="J299" s="176">
        <v>442776332.67000002</v>
      </c>
      <c r="K299" s="176">
        <f t="shared" si="122"/>
        <v>16331667.329999983</v>
      </c>
      <c r="L299" s="176">
        <v>75878689</v>
      </c>
      <c r="M299" s="176">
        <v>303070833</v>
      </c>
      <c r="N299" s="176">
        <f t="shared" si="116"/>
        <v>139705499.67000002</v>
      </c>
      <c r="O299" s="176">
        <v>0</v>
      </c>
      <c r="P299" s="176">
        <v>449276333</v>
      </c>
      <c r="Q299" s="176">
        <f t="shared" si="117"/>
        <v>6500000.3299999833</v>
      </c>
      <c r="R299" s="176">
        <f t="shared" si="118"/>
        <v>9831667</v>
      </c>
      <c r="S299" s="176">
        <f t="shared" si="119"/>
        <v>303070833</v>
      </c>
      <c r="U299" s="330" t="s">
        <v>461</v>
      </c>
      <c r="V299" s="329" t="s">
        <v>462</v>
      </c>
      <c r="W299" s="332">
        <v>459108000</v>
      </c>
      <c r="X299" s="332">
        <v>0</v>
      </c>
      <c r="Y299" s="332">
        <v>0</v>
      </c>
      <c r="Z299" s="332">
        <v>0</v>
      </c>
      <c r="AA299" s="332">
        <v>0</v>
      </c>
      <c r="AB299" s="332">
        <v>0</v>
      </c>
      <c r="AC299" s="332">
        <v>459108000</v>
      </c>
      <c r="AD299" s="332">
        <v>0</v>
      </c>
      <c r="AE299" s="332">
        <v>442776332.67000002</v>
      </c>
      <c r="AF299" s="332">
        <v>16331667.329999983</v>
      </c>
      <c r="AG299" s="332">
        <v>75878689</v>
      </c>
      <c r="AH299" s="332">
        <v>303070833</v>
      </c>
      <c r="AI299" s="332">
        <v>139705499.67000002</v>
      </c>
      <c r="AJ299" s="332">
        <v>0</v>
      </c>
      <c r="AK299" s="332">
        <v>449276333</v>
      </c>
      <c r="AL299" s="332">
        <v>6500000.3299999833</v>
      </c>
      <c r="AM299" s="332">
        <v>9831667</v>
      </c>
      <c r="AN299" s="332">
        <v>0</v>
      </c>
    </row>
    <row r="300" spans="1:40" x14ac:dyDescent="0.25">
      <c r="A300" s="13" t="s">
        <v>463</v>
      </c>
      <c r="B300" s="1" t="s">
        <v>464</v>
      </c>
      <c r="C300" s="239"/>
      <c r="D300" s="176">
        <v>60000000</v>
      </c>
      <c r="E300" s="176">
        <v>0</v>
      </c>
      <c r="F300" s="176">
        <v>0</v>
      </c>
      <c r="G300" s="176">
        <v>0</v>
      </c>
      <c r="H300" s="176">
        <f t="shared" si="121"/>
        <v>60000000</v>
      </c>
      <c r="I300" s="176">
        <v>0</v>
      </c>
      <c r="J300" s="176">
        <v>60000000</v>
      </c>
      <c r="K300" s="176">
        <f t="shared" si="122"/>
        <v>0</v>
      </c>
      <c r="L300" s="176">
        <v>6000000</v>
      </c>
      <c r="M300" s="176">
        <v>31127452.359999999</v>
      </c>
      <c r="N300" s="176">
        <f t="shared" si="116"/>
        <v>28872547.640000001</v>
      </c>
      <c r="O300" s="176">
        <v>0</v>
      </c>
      <c r="P300" s="176">
        <v>60000000</v>
      </c>
      <c r="Q300" s="176">
        <f t="shared" si="117"/>
        <v>0</v>
      </c>
      <c r="R300" s="176">
        <f t="shared" si="118"/>
        <v>0</v>
      </c>
      <c r="S300" s="176">
        <f t="shared" si="119"/>
        <v>31127452.359999999</v>
      </c>
      <c r="U300" s="330" t="s">
        <v>463</v>
      </c>
      <c r="V300" s="329" t="s">
        <v>464</v>
      </c>
      <c r="W300" s="332">
        <v>60000000</v>
      </c>
      <c r="X300" s="332">
        <v>0</v>
      </c>
      <c r="Y300" s="332">
        <v>0</v>
      </c>
      <c r="Z300" s="332">
        <v>0</v>
      </c>
      <c r="AA300" s="332">
        <v>0</v>
      </c>
      <c r="AB300" s="332">
        <v>0</v>
      </c>
      <c r="AC300" s="332">
        <v>60000000</v>
      </c>
      <c r="AD300" s="332">
        <v>0</v>
      </c>
      <c r="AE300" s="332">
        <v>60000000</v>
      </c>
      <c r="AF300" s="332">
        <v>0</v>
      </c>
      <c r="AG300" s="332">
        <v>6000000</v>
      </c>
      <c r="AH300" s="332">
        <v>31127452.359999999</v>
      </c>
      <c r="AI300" s="332">
        <v>28872547.640000001</v>
      </c>
      <c r="AJ300" s="332">
        <v>0</v>
      </c>
      <c r="AK300" s="332">
        <v>60000000</v>
      </c>
      <c r="AL300" s="332">
        <v>0</v>
      </c>
      <c r="AM300" s="332">
        <v>0</v>
      </c>
      <c r="AN300" s="332">
        <v>0</v>
      </c>
    </row>
    <row r="301" spans="1:40" ht="30" customHeight="1" x14ac:dyDescent="0.25">
      <c r="A301" s="13" t="s">
        <v>465</v>
      </c>
      <c r="B301" s="1" t="s">
        <v>466</v>
      </c>
      <c r="C301" s="239">
        <v>603462492</v>
      </c>
      <c r="D301" s="176">
        <v>654000000</v>
      </c>
      <c r="E301" s="176">
        <v>0</v>
      </c>
      <c r="F301" s="176">
        <v>0</v>
      </c>
      <c r="G301" s="176">
        <v>0</v>
      </c>
      <c r="H301" s="176">
        <f t="shared" si="121"/>
        <v>654000000</v>
      </c>
      <c r="I301" s="176">
        <v>133000</v>
      </c>
      <c r="J301" s="176">
        <v>287954708</v>
      </c>
      <c r="K301" s="176">
        <f t="shared" si="122"/>
        <v>366045292</v>
      </c>
      <c r="L301" s="176">
        <v>21821000</v>
      </c>
      <c r="M301" s="176">
        <v>131456100</v>
      </c>
      <c r="N301" s="176">
        <f t="shared" si="116"/>
        <v>156498608</v>
      </c>
      <c r="O301" s="176">
        <v>133000</v>
      </c>
      <c r="P301" s="176">
        <v>650285512</v>
      </c>
      <c r="Q301" s="176">
        <f t="shared" si="117"/>
        <v>362330804</v>
      </c>
      <c r="R301" s="176">
        <f t="shared" si="118"/>
        <v>3714488</v>
      </c>
      <c r="S301" s="176">
        <f t="shared" si="119"/>
        <v>131456100</v>
      </c>
      <c r="U301" s="330" t="s">
        <v>465</v>
      </c>
      <c r="V301" s="329" t="s">
        <v>466</v>
      </c>
      <c r="W301" s="332">
        <v>654000000</v>
      </c>
      <c r="X301" s="332">
        <v>0</v>
      </c>
      <c r="Y301" s="332">
        <v>0</v>
      </c>
      <c r="Z301" s="332">
        <v>0</v>
      </c>
      <c r="AA301" s="332">
        <v>0</v>
      </c>
      <c r="AB301" s="332">
        <v>0</v>
      </c>
      <c r="AC301" s="332">
        <v>654000000</v>
      </c>
      <c r="AD301" s="332">
        <v>133000</v>
      </c>
      <c r="AE301" s="332">
        <v>287954708</v>
      </c>
      <c r="AF301" s="332">
        <v>366045292</v>
      </c>
      <c r="AG301" s="332">
        <v>21821000</v>
      </c>
      <c r="AH301" s="332">
        <v>131456100</v>
      </c>
      <c r="AI301" s="332">
        <v>156498608</v>
      </c>
      <c r="AJ301" s="332">
        <v>133000</v>
      </c>
      <c r="AK301" s="332">
        <v>650285512</v>
      </c>
      <c r="AL301" s="332">
        <v>362330804</v>
      </c>
      <c r="AM301" s="332">
        <v>3714488</v>
      </c>
      <c r="AN301" s="332">
        <v>0</v>
      </c>
    </row>
    <row r="302" spans="1:40" s="4" customFormat="1" x14ac:dyDescent="0.25">
      <c r="A302" s="13" t="s">
        <v>467</v>
      </c>
      <c r="B302" s="1" t="s">
        <v>468</v>
      </c>
      <c r="C302" s="239">
        <v>114093120</v>
      </c>
      <c r="D302" s="176">
        <v>79273263.724999994</v>
      </c>
      <c r="E302" s="176">
        <v>0</v>
      </c>
      <c r="F302" s="176">
        <v>0</v>
      </c>
      <c r="G302" s="176">
        <v>0</v>
      </c>
      <c r="H302" s="176">
        <f t="shared" si="121"/>
        <v>79273263.724999994</v>
      </c>
      <c r="I302" s="176">
        <v>0</v>
      </c>
      <c r="J302" s="176">
        <v>44115900</v>
      </c>
      <c r="K302" s="176">
        <f t="shared" si="122"/>
        <v>35157363.724999994</v>
      </c>
      <c r="L302" s="176">
        <v>20177900</v>
      </c>
      <c r="M302" s="176">
        <v>44115900</v>
      </c>
      <c r="N302" s="176">
        <f t="shared" si="116"/>
        <v>0</v>
      </c>
      <c r="O302" s="176">
        <v>0</v>
      </c>
      <c r="P302" s="176">
        <v>45716500</v>
      </c>
      <c r="Q302" s="176">
        <f t="shared" si="117"/>
        <v>1600600</v>
      </c>
      <c r="R302" s="176">
        <f t="shared" si="118"/>
        <v>33556763.724999994</v>
      </c>
      <c r="S302" s="176">
        <f t="shared" si="119"/>
        <v>44115900</v>
      </c>
      <c r="U302" s="330" t="s">
        <v>467</v>
      </c>
      <c r="V302" s="329" t="s">
        <v>468</v>
      </c>
      <c r="W302" s="332">
        <v>79273263.724999994</v>
      </c>
      <c r="X302" s="332">
        <v>0</v>
      </c>
      <c r="Y302" s="332">
        <v>0</v>
      </c>
      <c r="Z302" s="332">
        <v>0</v>
      </c>
      <c r="AA302" s="332">
        <v>0</v>
      </c>
      <c r="AB302" s="332">
        <v>0</v>
      </c>
      <c r="AC302" s="332">
        <v>79273263.724999994</v>
      </c>
      <c r="AD302" s="332">
        <v>0</v>
      </c>
      <c r="AE302" s="332">
        <v>44115900</v>
      </c>
      <c r="AF302" s="332">
        <v>35157363.724999994</v>
      </c>
      <c r="AG302" s="332">
        <v>20177900</v>
      </c>
      <c r="AH302" s="332">
        <v>44115900</v>
      </c>
      <c r="AI302" s="332">
        <v>0</v>
      </c>
      <c r="AJ302" s="332">
        <v>0</v>
      </c>
      <c r="AK302" s="332">
        <v>45716500</v>
      </c>
      <c r="AL302" s="332">
        <v>1600600</v>
      </c>
      <c r="AM302" s="332">
        <v>33556763.724999994</v>
      </c>
      <c r="AN302" s="332">
        <v>0</v>
      </c>
    </row>
    <row r="303" spans="1:40" x14ac:dyDescent="0.25">
      <c r="A303" s="13" t="s">
        <v>469</v>
      </c>
      <c r="B303" s="1" t="s">
        <v>470</v>
      </c>
      <c r="C303" s="239">
        <v>2429196033</v>
      </c>
      <c r="D303" s="176">
        <v>1944528405.5699999</v>
      </c>
      <c r="E303" s="176">
        <v>380000000</v>
      </c>
      <c r="F303" s="176">
        <v>0</v>
      </c>
      <c r="G303" s="176">
        <v>450000000</v>
      </c>
      <c r="H303" s="176">
        <f t="shared" si="121"/>
        <v>2774528405.5699997</v>
      </c>
      <c r="I303" s="176">
        <v>111454000</v>
      </c>
      <c r="J303" s="176">
        <v>2250954315.0700002</v>
      </c>
      <c r="K303" s="176">
        <f t="shared" si="122"/>
        <v>523574090.49999952</v>
      </c>
      <c r="L303" s="176">
        <v>209463840</v>
      </c>
      <c r="M303" s="176">
        <v>1281921391.0699999</v>
      </c>
      <c r="N303" s="176">
        <f t="shared" si="116"/>
        <v>969032924.00000024</v>
      </c>
      <c r="O303" s="176">
        <v>83254000</v>
      </c>
      <c r="P303" s="176">
        <v>2331236587.0700002</v>
      </c>
      <c r="Q303" s="176">
        <f t="shared" si="117"/>
        <v>80282272</v>
      </c>
      <c r="R303" s="176">
        <f t="shared" si="118"/>
        <v>443291818.49999952</v>
      </c>
      <c r="S303" s="176">
        <f t="shared" si="119"/>
        <v>1281921391.0699999</v>
      </c>
      <c r="U303" s="330" t="s">
        <v>469</v>
      </c>
      <c r="V303" s="329" t="s">
        <v>470</v>
      </c>
      <c r="W303" s="332">
        <v>1944528405.5699999</v>
      </c>
      <c r="X303" s="332">
        <v>380000000</v>
      </c>
      <c r="Y303" s="332">
        <v>0</v>
      </c>
      <c r="Z303" s="332">
        <v>0</v>
      </c>
      <c r="AA303" s="332">
        <v>0</v>
      </c>
      <c r="AB303" s="332">
        <v>450000000</v>
      </c>
      <c r="AC303" s="332">
        <v>2774528405.5699997</v>
      </c>
      <c r="AD303" s="332">
        <v>111454000</v>
      </c>
      <c r="AE303" s="332">
        <v>2250954315.0700002</v>
      </c>
      <c r="AF303" s="332">
        <v>523574090.49999952</v>
      </c>
      <c r="AG303" s="332">
        <v>209463840</v>
      </c>
      <c r="AH303" s="332">
        <v>1281921391.0699999</v>
      </c>
      <c r="AI303" s="332">
        <v>969032924.00000024</v>
      </c>
      <c r="AJ303" s="332">
        <v>83254000</v>
      </c>
      <c r="AK303" s="332">
        <v>2331236587.0700002</v>
      </c>
      <c r="AL303" s="332">
        <v>80282272</v>
      </c>
      <c r="AM303" s="332">
        <v>443291818.49999952</v>
      </c>
      <c r="AN303" s="332">
        <v>0</v>
      </c>
    </row>
    <row r="304" spans="1:40" s="4" customFormat="1" x14ac:dyDescent="0.25">
      <c r="A304" s="14" t="s">
        <v>471</v>
      </c>
      <c r="B304" s="9" t="s">
        <v>472</v>
      </c>
      <c r="C304" s="10">
        <f>+C305+C306+C307</f>
        <v>339134080</v>
      </c>
      <c r="D304" s="10">
        <f>+D305+D306+D307</f>
        <v>339000000</v>
      </c>
      <c r="E304" s="10">
        <f t="shared" ref="E304:P304" si="132">+E305+E306+E307</f>
        <v>0</v>
      </c>
      <c r="F304" s="10">
        <f t="shared" si="132"/>
        <v>0</v>
      </c>
      <c r="G304" s="10">
        <f t="shared" si="132"/>
        <v>128000000</v>
      </c>
      <c r="H304" s="10">
        <f t="shared" si="121"/>
        <v>467000000</v>
      </c>
      <c r="I304" s="10">
        <f t="shared" si="132"/>
        <v>7763014</v>
      </c>
      <c r="J304" s="10">
        <f t="shared" si="132"/>
        <v>343920394</v>
      </c>
      <c r="K304" s="10">
        <f t="shared" si="122"/>
        <v>123079606</v>
      </c>
      <c r="L304" s="10">
        <f t="shared" si="132"/>
        <v>21767651</v>
      </c>
      <c r="M304" s="10">
        <f t="shared" si="132"/>
        <v>211511480</v>
      </c>
      <c r="N304" s="10">
        <f t="shared" si="116"/>
        <v>132408914</v>
      </c>
      <c r="O304" s="10">
        <f t="shared" si="132"/>
        <v>7763014</v>
      </c>
      <c r="P304" s="10">
        <f t="shared" si="132"/>
        <v>343920394</v>
      </c>
      <c r="Q304" s="10">
        <f t="shared" si="117"/>
        <v>0</v>
      </c>
      <c r="R304" s="10">
        <f t="shared" si="118"/>
        <v>123079606</v>
      </c>
      <c r="S304" s="10">
        <f t="shared" si="119"/>
        <v>211511480</v>
      </c>
      <c r="U304" s="330" t="s">
        <v>471</v>
      </c>
      <c r="V304" s="329" t="s">
        <v>472</v>
      </c>
      <c r="W304" s="332">
        <v>339000000</v>
      </c>
      <c r="X304" s="332">
        <v>0</v>
      </c>
      <c r="Y304" s="332">
        <v>0</v>
      </c>
      <c r="Z304" s="332">
        <v>0</v>
      </c>
      <c r="AA304" s="332">
        <v>0</v>
      </c>
      <c r="AB304" s="332">
        <v>128000000</v>
      </c>
      <c r="AC304" s="332">
        <v>467000000</v>
      </c>
      <c r="AD304" s="332">
        <v>7763014</v>
      </c>
      <c r="AE304" s="332">
        <v>343920394</v>
      </c>
      <c r="AF304" s="332">
        <v>123079606</v>
      </c>
      <c r="AG304" s="332">
        <v>21767651</v>
      </c>
      <c r="AH304" s="332">
        <v>219213653</v>
      </c>
      <c r="AI304" s="332">
        <v>169612449</v>
      </c>
      <c r="AJ304" s="332">
        <v>7763014</v>
      </c>
      <c r="AK304" s="332">
        <v>343920394</v>
      </c>
      <c r="AL304" s="332">
        <v>0</v>
      </c>
      <c r="AM304" s="332">
        <v>123079606</v>
      </c>
      <c r="AN304" s="332">
        <v>0</v>
      </c>
    </row>
    <row r="305" spans="1:40" x14ac:dyDescent="0.25">
      <c r="A305" s="13" t="s">
        <v>473</v>
      </c>
      <c r="B305" s="1" t="s">
        <v>474</v>
      </c>
      <c r="C305" s="239">
        <v>53723449</v>
      </c>
      <c r="D305" s="176">
        <v>144000000</v>
      </c>
      <c r="E305" s="176">
        <v>0</v>
      </c>
      <c r="F305" s="176">
        <v>0</v>
      </c>
      <c r="G305" s="176">
        <v>0</v>
      </c>
      <c r="H305" s="176">
        <f t="shared" si="121"/>
        <v>144000000</v>
      </c>
      <c r="I305" s="176">
        <v>536924</v>
      </c>
      <c r="J305" s="176">
        <v>141694304</v>
      </c>
      <c r="K305" s="176">
        <f t="shared" si="122"/>
        <v>2305696</v>
      </c>
      <c r="L305" s="176">
        <v>4573289</v>
      </c>
      <c r="M305" s="176">
        <f>+J305</f>
        <v>141694304</v>
      </c>
      <c r="N305" s="176">
        <f t="shared" si="116"/>
        <v>0</v>
      </c>
      <c r="O305" s="176">
        <v>536924</v>
      </c>
      <c r="P305" s="176">
        <v>141694304</v>
      </c>
      <c r="Q305" s="176">
        <f t="shared" si="117"/>
        <v>0</v>
      </c>
      <c r="R305" s="176">
        <f t="shared" si="118"/>
        <v>2305696</v>
      </c>
      <c r="S305" s="176">
        <f t="shared" si="119"/>
        <v>141694304</v>
      </c>
      <c r="U305" s="330" t="s">
        <v>473</v>
      </c>
      <c r="V305" s="329" t="s">
        <v>474</v>
      </c>
      <c r="W305" s="332">
        <v>144000000</v>
      </c>
      <c r="X305" s="332">
        <v>0</v>
      </c>
      <c r="Y305" s="332">
        <v>0</v>
      </c>
      <c r="Z305" s="332">
        <v>0</v>
      </c>
      <c r="AA305" s="332">
        <v>0</v>
      </c>
      <c r="AB305" s="332">
        <v>0</v>
      </c>
      <c r="AC305" s="332">
        <v>144000000</v>
      </c>
      <c r="AD305" s="332">
        <v>536924</v>
      </c>
      <c r="AE305" s="332">
        <v>141694304</v>
      </c>
      <c r="AF305" s="332">
        <v>2305696</v>
      </c>
      <c r="AG305" s="332">
        <v>4573289</v>
      </c>
      <c r="AH305" s="332">
        <v>149396477</v>
      </c>
      <c r="AI305" s="332">
        <v>37203535</v>
      </c>
      <c r="AJ305" s="332">
        <v>536924</v>
      </c>
      <c r="AK305" s="332">
        <v>141694304</v>
      </c>
      <c r="AL305" s="332">
        <v>0</v>
      </c>
      <c r="AM305" s="332">
        <v>2305696</v>
      </c>
      <c r="AN305" s="332">
        <v>0</v>
      </c>
    </row>
    <row r="306" spans="1:40" s="4" customFormat="1" x14ac:dyDescent="0.25">
      <c r="A306" s="13" t="s">
        <v>475</v>
      </c>
      <c r="B306" s="1" t="s">
        <v>476</v>
      </c>
      <c r="C306" s="239">
        <v>285410631</v>
      </c>
      <c r="D306" s="176">
        <v>180000000</v>
      </c>
      <c r="E306" s="176">
        <v>0</v>
      </c>
      <c r="F306" s="176">
        <v>0</v>
      </c>
      <c r="G306" s="176">
        <v>128000000</v>
      </c>
      <c r="H306" s="176">
        <f t="shared" si="121"/>
        <v>308000000</v>
      </c>
      <c r="I306" s="176">
        <v>7226090</v>
      </c>
      <c r="J306" s="176">
        <v>187226090</v>
      </c>
      <c r="K306" s="176">
        <f t="shared" si="122"/>
        <v>120773910</v>
      </c>
      <c r="L306" s="176">
        <v>7803491</v>
      </c>
      <c r="M306" s="176">
        <v>54856345</v>
      </c>
      <c r="N306" s="176">
        <f t="shared" si="116"/>
        <v>132369745</v>
      </c>
      <c r="O306" s="176">
        <v>7226090</v>
      </c>
      <c r="P306" s="176">
        <v>187226090</v>
      </c>
      <c r="Q306" s="176">
        <f t="shared" si="117"/>
        <v>0</v>
      </c>
      <c r="R306" s="176">
        <f t="shared" si="118"/>
        <v>120773910</v>
      </c>
      <c r="S306" s="176">
        <f t="shared" si="119"/>
        <v>54856345</v>
      </c>
      <c r="U306" s="330" t="s">
        <v>475</v>
      </c>
      <c r="V306" s="329" t="s">
        <v>476</v>
      </c>
      <c r="W306" s="332">
        <v>180000000</v>
      </c>
      <c r="X306" s="332">
        <v>0</v>
      </c>
      <c r="Y306" s="332">
        <v>0</v>
      </c>
      <c r="Z306" s="332">
        <v>0</v>
      </c>
      <c r="AA306" s="332">
        <v>0</v>
      </c>
      <c r="AB306" s="332">
        <v>128000000</v>
      </c>
      <c r="AC306" s="332">
        <v>308000000</v>
      </c>
      <c r="AD306" s="332">
        <v>7226090</v>
      </c>
      <c r="AE306" s="332">
        <v>187226090</v>
      </c>
      <c r="AF306" s="332">
        <v>120773910</v>
      </c>
      <c r="AG306" s="332">
        <v>7803491</v>
      </c>
      <c r="AH306" s="332">
        <v>54856345</v>
      </c>
      <c r="AI306" s="332">
        <v>132369745</v>
      </c>
      <c r="AJ306" s="332">
        <v>7226090</v>
      </c>
      <c r="AK306" s="332">
        <v>187226090</v>
      </c>
      <c r="AL306" s="332">
        <v>0</v>
      </c>
      <c r="AM306" s="332">
        <v>120773910</v>
      </c>
      <c r="AN306" s="332">
        <v>0</v>
      </c>
    </row>
    <row r="307" spans="1:40" s="4" customFormat="1" x14ac:dyDescent="0.25">
      <c r="A307" s="13" t="s">
        <v>477</v>
      </c>
      <c r="B307" s="1" t="s">
        <v>478</v>
      </c>
      <c r="C307" s="239"/>
      <c r="D307" s="176">
        <v>15000000</v>
      </c>
      <c r="E307" s="176">
        <v>0</v>
      </c>
      <c r="F307" s="176">
        <v>0</v>
      </c>
      <c r="G307" s="176">
        <v>0</v>
      </c>
      <c r="H307" s="176">
        <f t="shared" si="121"/>
        <v>15000000</v>
      </c>
      <c r="I307" s="176">
        <v>0</v>
      </c>
      <c r="J307" s="176">
        <v>15000000</v>
      </c>
      <c r="K307" s="176">
        <f t="shared" si="122"/>
        <v>0</v>
      </c>
      <c r="L307" s="176">
        <v>9390871</v>
      </c>
      <c r="M307" s="176">
        <v>14960831</v>
      </c>
      <c r="N307" s="176">
        <f t="shared" si="116"/>
        <v>39169</v>
      </c>
      <c r="O307" s="176">
        <v>0</v>
      </c>
      <c r="P307" s="176">
        <v>15000000</v>
      </c>
      <c r="Q307" s="176">
        <f t="shared" si="117"/>
        <v>0</v>
      </c>
      <c r="R307" s="176">
        <f t="shared" si="118"/>
        <v>0</v>
      </c>
      <c r="S307" s="176">
        <f t="shared" si="119"/>
        <v>14960831</v>
      </c>
      <c r="U307" s="330" t="s">
        <v>477</v>
      </c>
      <c r="V307" s="329" t="s">
        <v>478</v>
      </c>
      <c r="W307" s="332">
        <v>15000000</v>
      </c>
      <c r="X307" s="332">
        <v>0</v>
      </c>
      <c r="Y307" s="332">
        <v>0</v>
      </c>
      <c r="Z307" s="332">
        <v>0</v>
      </c>
      <c r="AA307" s="332">
        <v>0</v>
      </c>
      <c r="AB307" s="332">
        <v>0</v>
      </c>
      <c r="AC307" s="332">
        <v>15000000</v>
      </c>
      <c r="AD307" s="332">
        <v>0</v>
      </c>
      <c r="AE307" s="332">
        <v>15000000</v>
      </c>
      <c r="AF307" s="332">
        <v>0</v>
      </c>
      <c r="AG307" s="332">
        <v>9390871</v>
      </c>
      <c r="AH307" s="332">
        <v>14960831</v>
      </c>
      <c r="AI307" s="332">
        <v>39169</v>
      </c>
      <c r="AJ307" s="332">
        <v>0</v>
      </c>
      <c r="AK307" s="332">
        <v>15000000</v>
      </c>
      <c r="AL307" s="332">
        <v>0</v>
      </c>
      <c r="AM307" s="332">
        <v>0</v>
      </c>
      <c r="AN307" s="332">
        <v>0</v>
      </c>
    </row>
    <row r="308" spans="1:40" s="4" customFormat="1" x14ac:dyDescent="0.25">
      <c r="A308" s="14" t="s">
        <v>479</v>
      </c>
      <c r="B308" s="9" t="s">
        <v>480</v>
      </c>
      <c r="C308" s="10">
        <f>+C309+C310+C311</f>
        <v>825438710</v>
      </c>
      <c r="D308" s="10">
        <f>+D309+D310+D311</f>
        <v>836258755</v>
      </c>
      <c r="E308" s="10">
        <f t="shared" ref="E308:P308" si="133">+E309+E310+E311</f>
        <v>0</v>
      </c>
      <c r="F308" s="10">
        <f t="shared" si="133"/>
        <v>0</v>
      </c>
      <c r="G308" s="10">
        <f t="shared" si="133"/>
        <v>0</v>
      </c>
      <c r="H308" s="10">
        <f t="shared" si="121"/>
        <v>836258755</v>
      </c>
      <c r="I308" s="10">
        <f t="shared" si="133"/>
        <v>0</v>
      </c>
      <c r="J308" s="10">
        <f t="shared" si="133"/>
        <v>672035517</v>
      </c>
      <c r="K308" s="10">
        <f t="shared" si="122"/>
        <v>164223238</v>
      </c>
      <c r="L308" s="10">
        <f t="shared" si="133"/>
        <v>93946960</v>
      </c>
      <c r="M308" s="10">
        <f t="shared" si="133"/>
        <v>240360714</v>
      </c>
      <c r="N308" s="10">
        <f t="shared" si="116"/>
        <v>431674803</v>
      </c>
      <c r="O308" s="10">
        <f t="shared" si="133"/>
        <v>0</v>
      </c>
      <c r="P308" s="10">
        <f t="shared" si="133"/>
        <v>684587688</v>
      </c>
      <c r="Q308" s="10">
        <f t="shared" si="117"/>
        <v>12552171</v>
      </c>
      <c r="R308" s="10">
        <f t="shared" si="118"/>
        <v>151671067</v>
      </c>
      <c r="S308" s="10">
        <f t="shared" si="119"/>
        <v>240360714</v>
      </c>
      <c r="U308" s="330" t="s">
        <v>479</v>
      </c>
      <c r="V308" s="329" t="s">
        <v>480</v>
      </c>
      <c r="W308" s="332">
        <v>836258755</v>
      </c>
      <c r="X308" s="332">
        <v>0</v>
      </c>
      <c r="Y308" s="332">
        <v>0</v>
      </c>
      <c r="Z308" s="332">
        <v>0</v>
      </c>
      <c r="AA308" s="332">
        <v>0</v>
      </c>
      <c r="AB308" s="332">
        <v>0</v>
      </c>
      <c r="AC308" s="332">
        <v>836258755</v>
      </c>
      <c r="AD308" s="332">
        <v>0</v>
      </c>
      <c r="AE308" s="332">
        <v>672035517</v>
      </c>
      <c r="AF308" s="332">
        <v>164223238</v>
      </c>
      <c r="AG308" s="332">
        <v>93946960</v>
      </c>
      <c r="AH308" s="332">
        <v>240360714</v>
      </c>
      <c r="AI308" s="332">
        <v>431674803</v>
      </c>
      <c r="AJ308" s="332">
        <v>0</v>
      </c>
      <c r="AK308" s="332">
        <v>684587688</v>
      </c>
      <c r="AL308" s="332">
        <v>12552171</v>
      </c>
      <c r="AM308" s="332">
        <v>151671067</v>
      </c>
      <c r="AN308" s="332">
        <v>0</v>
      </c>
    </row>
    <row r="309" spans="1:40" s="4" customFormat="1" x14ac:dyDescent="0.25">
      <c r="A309" s="13" t="s">
        <v>481</v>
      </c>
      <c r="B309" s="1" t="s">
        <v>482</v>
      </c>
      <c r="C309" s="239">
        <v>825438710</v>
      </c>
      <c r="D309" s="176">
        <v>773758755</v>
      </c>
      <c r="E309" s="176">
        <v>0</v>
      </c>
      <c r="F309" s="176">
        <v>0</v>
      </c>
      <c r="G309" s="176">
        <v>0</v>
      </c>
      <c r="H309" s="176">
        <f t="shared" si="121"/>
        <v>773758755</v>
      </c>
      <c r="I309" s="176">
        <v>0</v>
      </c>
      <c r="J309" s="176">
        <v>641845644</v>
      </c>
      <c r="K309" s="176">
        <f t="shared" si="122"/>
        <v>131913111</v>
      </c>
      <c r="L309" s="176">
        <v>93946960</v>
      </c>
      <c r="M309" s="176">
        <v>227988841</v>
      </c>
      <c r="N309" s="176">
        <f t="shared" si="116"/>
        <v>413856803</v>
      </c>
      <c r="O309" s="176">
        <v>0</v>
      </c>
      <c r="P309" s="176">
        <v>647087688</v>
      </c>
      <c r="Q309" s="176">
        <f t="shared" si="117"/>
        <v>5242044</v>
      </c>
      <c r="R309" s="176">
        <f t="shared" si="118"/>
        <v>126671067</v>
      </c>
      <c r="S309" s="176">
        <f t="shared" si="119"/>
        <v>227988841</v>
      </c>
      <c r="U309" s="330" t="s">
        <v>481</v>
      </c>
      <c r="V309" s="329" t="s">
        <v>482</v>
      </c>
      <c r="W309" s="332">
        <v>773758755</v>
      </c>
      <c r="X309" s="332">
        <v>0</v>
      </c>
      <c r="Y309" s="332">
        <v>0</v>
      </c>
      <c r="Z309" s="332">
        <v>0</v>
      </c>
      <c r="AA309" s="332">
        <v>0</v>
      </c>
      <c r="AB309" s="332">
        <v>0</v>
      </c>
      <c r="AC309" s="332">
        <v>773758755</v>
      </c>
      <c r="AD309" s="332">
        <v>0</v>
      </c>
      <c r="AE309" s="332">
        <v>641845644</v>
      </c>
      <c r="AF309" s="332">
        <v>131913111</v>
      </c>
      <c r="AG309" s="332">
        <v>93946960</v>
      </c>
      <c r="AH309" s="332">
        <v>227988841</v>
      </c>
      <c r="AI309" s="332">
        <v>413856803</v>
      </c>
      <c r="AJ309" s="332">
        <v>0</v>
      </c>
      <c r="AK309" s="332">
        <v>647087688</v>
      </c>
      <c r="AL309" s="332">
        <v>5242044</v>
      </c>
      <c r="AM309" s="332">
        <v>126671067</v>
      </c>
      <c r="AN309" s="332">
        <v>0</v>
      </c>
    </row>
    <row r="310" spans="1:40" x14ac:dyDescent="0.25">
      <c r="A310" s="13" t="s">
        <v>483</v>
      </c>
      <c r="B310" s="1" t="s">
        <v>484</v>
      </c>
      <c r="C310" s="239"/>
      <c r="D310" s="176">
        <v>37500000</v>
      </c>
      <c r="E310" s="176">
        <v>0</v>
      </c>
      <c r="F310" s="176">
        <v>0</v>
      </c>
      <c r="G310" s="176">
        <v>0</v>
      </c>
      <c r="H310" s="176">
        <f t="shared" si="121"/>
        <v>37500000</v>
      </c>
      <c r="I310" s="176">
        <v>0</v>
      </c>
      <c r="J310" s="176">
        <v>30189873</v>
      </c>
      <c r="K310" s="176">
        <f t="shared" si="122"/>
        <v>7310127</v>
      </c>
      <c r="L310" s="176">
        <v>0</v>
      </c>
      <c r="M310" s="176">
        <v>12371873</v>
      </c>
      <c r="N310" s="176">
        <f t="shared" si="116"/>
        <v>17818000</v>
      </c>
      <c r="O310" s="176">
        <v>0</v>
      </c>
      <c r="P310" s="176">
        <v>37500000</v>
      </c>
      <c r="Q310" s="176">
        <f t="shared" si="117"/>
        <v>7310127</v>
      </c>
      <c r="R310" s="176">
        <f t="shared" si="118"/>
        <v>0</v>
      </c>
      <c r="S310" s="176">
        <f t="shared" si="119"/>
        <v>12371873</v>
      </c>
      <c r="U310" s="330" t="s">
        <v>483</v>
      </c>
      <c r="V310" s="329" t="s">
        <v>484</v>
      </c>
      <c r="W310" s="332">
        <v>37500000</v>
      </c>
      <c r="X310" s="332">
        <v>0</v>
      </c>
      <c r="Y310" s="332">
        <v>0</v>
      </c>
      <c r="Z310" s="332">
        <v>0</v>
      </c>
      <c r="AA310" s="332">
        <v>0</v>
      </c>
      <c r="AB310" s="332">
        <v>0</v>
      </c>
      <c r="AC310" s="332">
        <v>37500000</v>
      </c>
      <c r="AD310" s="332">
        <v>0</v>
      </c>
      <c r="AE310" s="332">
        <v>30189873</v>
      </c>
      <c r="AF310" s="332">
        <v>7310127</v>
      </c>
      <c r="AG310" s="332">
        <v>0</v>
      </c>
      <c r="AH310" s="332">
        <v>12371873</v>
      </c>
      <c r="AI310" s="332">
        <v>17818000</v>
      </c>
      <c r="AJ310" s="332">
        <v>0</v>
      </c>
      <c r="AK310" s="332">
        <v>37500000</v>
      </c>
      <c r="AL310" s="332">
        <v>7310127</v>
      </c>
      <c r="AM310" s="332">
        <v>0</v>
      </c>
      <c r="AN310" s="332">
        <v>0</v>
      </c>
    </row>
    <row r="311" spans="1:40" s="4" customFormat="1" x14ac:dyDescent="0.25">
      <c r="A311" s="13" t="s">
        <v>485</v>
      </c>
      <c r="B311" s="1" t="s">
        <v>486</v>
      </c>
      <c r="C311" s="239"/>
      <c r="D311" s="176">
        <f>+D312</f>
        <v>25000000</v>
      </c>
      <c r="E311" s="176">
        <v>0</v>
      </c>
      <c r="F311" s="176">
        <v>0</v>
      </c>
      <c r="G311" s="176">
        <v>0</v>
      </c>
      <c r="H311" s="176">
        <f t="shared" si="121"/>
        <v>25000000</v>
      </c>
      <c r="I311" s="176">
        <v>0</v>
      </c>
      <c r="J311" s="176">
        <v>0</v>
      </c>
      <c r="K311" s="176">
        <f t="shared" si="122"/>
        <v>25000000</v>
      </c>
      <c r="L311" s="176">
        <v>0</v>
      </c>
      <c r="M311" s="176">
        <v>0</v>
      </c>
      <c r="N311" s="176">
        <f t="shared" si="116"/>
        <v>0</v>
      </c>
      <c r="O311" s="176">
        <v>0</v>
      </c>
      <c r="P311" s="176">
        <v>0</v>
      </c>
      <c r="Q311" s="176">
        <f t="shared" si="117"/>
        <v>0</v>
      </c>
      <c r="R311" s="176">
        <f t="shared" si="118"/>
        <v>25000000</v>
      </c>
      <c r="S311" s="176">
        <f t="shared" si="119"/>
        <v>0</v>
      </c>
      <c r="U311" s="330" t="s">
        <v>485</v>
      </c>
      <c r="V311" s="329" t="s">
        <v>486</v>
      </c>
      <c r="W311" s="332">
        <v>25000000</v>
      </c>
      <c r="X311" s="332">
        <v>0</v>
      </c>
      <c r="Y311" s="332">
        <v>0</v>
      </c>
      <c r="Z311" s="332">
        <v>0</v>
      </c>
      <c r="AA311" s="332">
        <v>0</v>
      </c>
      <c r="AB311" s="332">
        <v>0</v>
      </c>
      <c r="AC311" s="332">
        <v>25000000</v>
      </c>
      <c r="AD311" s="332">
        <v>0</v>
      </c>
      <c r="AE311" s="332">
        <v>0</v>
      </c>
      <c r="AF311" s="332">
        <v>25000000</v>
      </c>
      <c r="AG311" s="332">
        <v>0</v>
      </c>
      <c r="AH311" s="332">
        <v>0</v>
      </c>
      <c r="AI311" s="332">
        <v>0</v>
      </c>
      <c r="AJ311" s="332">
        <v>0</v>
      </c>
      <c r="AK311" s="332">
        <v>0</v>
      </c>
      <c r="AL311" s="332">
        <v>0</v>
      </c>
      <c r="AM311" s="332">
        <v>25000000</v>
      </c>
      <c r="AN311" s="332">
        <v>0</v>
      </c>
    </row>
    <row r="312" spans="1:40" s="4" customFormat="1" x14ac:dyDescent="0.25">
      <c r="A312" s="13" t="s">
        <v>487</v>
      </c>
      <c r="B312" s="1" t="s">
        <v>488</v>
      </c>
      <c r="C312" s="239"/>
      <c r="D312" s="176">
        <v>25000000</v>
      </c>
      <c r="E312" s="176">
        <v>0</v>
      </c>
      <c r="F312" s="176">
        <v>0</v>
      </c>
      <c r="G312" s="176">
        <v>0</v>
      </c>
      <c r="H312" s="176">
        <f t="shared" si="121"/>
        <v>25000000</v>
      </c>
      <c r="I312" s="176">
        <v>0</v>
      </c>
      <c r="J312" s="176">
        <v>0</v>
      </c>
      <c r="K312" s="176">
        <f t="shared" si="122"/>
        <v>25000000</v>
      </c>
      <c r="L312" s="176">
        <v>0</v>
      </c>
      <c r="M312" s="176">
        <v>0</v>
      </c>
      <c r="N312" s="176">
        <f t="shared" si="116"/>
        <v>0</v>
      </c>
      <c r="O312" s="176">
        <v>0</v>
      </c>
      <c r="P312" s="176">
        <v>0</v>
      </c>
      <c r="Q312" s="176">
        <f t="shared" si="117"/>
        <v>0</v>
      </c>
      <c r="R312" s="176">
        <f t="shared" si="118"/>
        <v>25000000</v>
      </c>
      <c r="S312" s="176">
        <f t="shared" si="119"/>
        <v>0</v>
      </c>
      <c r="U312" s="330" t="s">
        <v>487</v>
      </c>
      <c r="V312" s="329" t="s">
        <v>488</v>
      </c>
      <c r="W312" s="332">
        <v>25000000</v>
      </c>
      <c r="X312" s="332">
        <v>0</v>
      </c>
      <c r="Y312" s="332">
        <v>0</v>
      </c>
      <c r="Z312" s="332">
        <v>0</v>
      </c>
      <c r="AA312" s="332">
        <v>0</v>
      </c>
      <c r="AB312" s="332">
        <v>0</v>
      </c>
      <c r="AC312" s="332">
        <v>25000000</v>
      </c>
      <c r="AD312" s="332">
        <v>0</v>
      </c>
      <c r="AE312" s="332">
        <v>0</v>
      </c>
      <c r="AF312" s="332">
        <v>25000000</v>
      </c>
      <c r="AG312" s="332">
        <v>0</v>
      </c>
      <c r="AH312" s="332">
        <v>0</v>
      </c>
      <c r="AI312" s="332">
        <v>0</v>
      </c>
      <c r="AJ312" s="332">
        <v>0</v>
      </c>
      <c r="AK312" s="332">
        <v>0</v>
      </c>
      <c r="AL312" s="332">
        <v>0</v>
      </c>
      <c r="AM312" s="332">
        <v>25000000</v>
      </c>
      <c r="AN312" s="332">
        <v>0</v>
      </c>
    </row>
    <row r="313" spans="1:40" s="4" customFormat="1" x14ac:dyDescent="0.25">
      <c r="A313" s="14" t="s">
        <v>489</v>
      </c>
      <c r="B313" s="9" t="s">
        <v>490</v>
      </c>
      <c r="C313" s="10">
        <f>+C314+C315</f>
        <v>11274144</v>
      </c>
      <c r="D313" s="10">
        <f>+D314+D315</f>
        <v>41600000</v>
      </c>
      <c r="E313" s="10">
        <f t="shared" ref="E313:P313" si="134">+E314+E315</f>
        <v>0</v>
      </c>
      <c r="F313" s="10">
        <f t="shared" si="134"/>
        <v>0</v>
      </c>
      <c r="G313" s="10">
        <f t="shared" si="134"/>
        <v>0</v>
      </c>
      <c r="H313" s="10">
        <f t="shared" si="121"/>
        <v>41600000</v>
      </c>
      <c r="I313" s="10">
        <f t="shared" si="134"/>
        <v>0</v>
      </c>
      <c r="J313" s="10">
        <f t="shared" si="134"/>
        <v>0</v>
      </c>
      <c r="K313" s="10">
        <f t="shared" si="122"/>
        <v>41600000</v>
      </c>
      <c r="L313" s="10">
        <f t="shared" si="134"/>
        <v>0</v>
      </c>
      <c r="M313" s="10">
        <f t="shared" si="134"/>
        <v>0</v>
      </c>
      <c r="N313" s="10">
        <f t="shared" si="116"/>
        <v>0</v>
      </c>
      <c r="O313" s="10">
        <f t="shared" si="134"/>
        <v>0</v>
      </c>
      <c r="P313" s="10">
        <f t="shared" si="134"/>
        <v>21600000</v>
      </c>
      <c r="Q313" s="10">
        <f t="shared" si="117"/>
        <v>21600000</v>
      </c>
      <c r="R313" s="10">
        <f t="shared" si="118"/>
        <v>20000000</v>
      </c>
      <c r="S313" s="10">
        <f t="shared" si="119"/>
        <v>0</v>
      </c>
      <c r="U313" s="330" t="s">
        <v>489</v>
      </c>
      <c r="V313" s="329" t="s">
        <v>490</v>
      </c>
      <c r="W313" s="332">
        <v>41600000</v>
      </c>
      <c r="X313" s="332">
        <v>0</v>
      </c>
      <c r="Y313" s="332">
        <v>0</v>
      </c>
      <c r="Z313" s="332">
        <v>0</v>
      </c>
      <c r="AA313" s="332">
        <v>0</v>
      </c>
      <c r="AB313" s="332">
        <v>0</v>
      </c>
      <c r="AC313" s="332">
        <v>41600000</v>
      </c>
      <c r="AD313" s="332">
        <v>0</v>
      </c>
      <c r="AE313" s="332">
        <v>0</v>
      </c>
      <c r="AF313" s="332">
        <v>41600000</v>
      </c>
      <c r="AG313" s="332">
        <v>0</v>
      </c>
      <c r="AH313" s="332">
        <v>0</v>
      </c>
      <c r="AI313" s="332">
        <v>0</v>
      </c>
      <c r="AJ313" s="332">
        <v>0</v>
      </c>
      <c r="AK313" s="332">
        <v>21600000</v>
      </c>
      <c r="AL313" s="332">
        <v>21600000</v>
      </c>
      <c r="AM313" s="332">
        <v>20000000</v>
      </c>
      <c r="AN313" s="332">
        <v>0</v>
      </c>
    </row>
    <row r="314" spans="1:40" s="4" customFormat="1" x14ac:dyDescent="0.25">
      <c r="A314" s="13" t="s">
        <v>491</v>
      </c>
      <c r="B314" s="1" t="s">
        <v>492</v>
      </c>
      <c r="C314" s="239">
        <v>10774144</v>
      </c>
      <c r="D314" s="176">
        <v>21600000</v>
      </c>
      <c r="E314" s="176">
        <v>0</v>
      </c>
      <c r="F314" s="176">
        <v>0</v>
      </c>
      <c r="G314" s="176">
        <v>0</v>
      </c>
      <c r="H314" s="176">
        <f t="shared" si="121"/>
        <v>21600000</v>
      </c>
      <c r="I314" s="176">
        <v>0</v>
      </c>
      <c r="J314" s="176">
        <v>0</v>
      </c>
      <c r="K314" s="176">
        <f t="shared" si="122"/>
        <v>21600000</v>
      </c>
      <c r="L314" s="176">
        <v>0</v>
      </c>
      <c r="M314" s="176">
        <v>0</v>
      </c>
      <c r="N314" s="176">
        <f t="shared" si="116"/>
        <v>0</v>
      </c>
      <c r="O314" s="176">
        <v>0</v>
      </c>
      <c r="P314" s="176">
        <v>21600000</v>
      </c>
      <c r="Q314" s="176">
        <f t="shared" si="117"/>
        <v>21600000</v>
      </c>
      <c r="R314" s="176">
        <f t="shared" si="118"/>
        <v>0</v>
      </c>
      <c r="S314" s="176">
        <f t="shared" si="119"/>
        <v>0</v>
      </c>
      <c r="U314" s="330" t="s">
        <v>491</v>
      </c>
      <c r="V314" s="329" t="s">
        <v>492</v>
      </c>
      <c r="W314" s="332">
        <v>21600000</v>
      </c>
      <c r="X314" s="332">
        <v>0</v>
      </c>
      <c r="Y314" s="332">
        <v>0</v>
      </c>
      <c r="Z314" s="332">
        <v>0</v>
      </c>
      <c r="AA314" s="332">
        <v>0</v>
      </c>
      <c r="AB314" s="332">
        <v>0</v>
      </c>
      <c r="AC314" s="332">
        <v>21600000</v>
      </c>
      <c r="AD314" s="332">
        <v>0</v>
      </c>
      <c r="AE314" s="332">
        <v>0</v>
      </c>
      <c r="AF314" s="332">
        <v>21600000</v>
      </c>
      <c r="AG314" s="332">
        <v>0</v>
      </c>
      <c r="AH314" s="332">
        <v>0</v>
      </c>
      <c r="AI314" s="332">
        <v>0</v>
      </c>
      <c r="AJ314" s="332">
        <v>0</v>
      </c>
      <c r="AK314" s="332">
        <v>21600000</v>
      </c>
      <c r="AL314" s="332">
        <v>21600000</v>
      </c>
      <c r="AM314" s="332">
        <v>0</v>
      </c>
      <c r="AN314" s="332">
        <v>0</v>
      </c>
    </row>
    <row r="315" spans="1:40" x14ac:dyDescent="0.25">
      <c r="A315" s="13" t="s">
        <v>493</v>
      </c>
      <c r="B315" s="1" t="s">
        <v>494</v>
      </c>
      <c r="C315" s="239">
        <v>500000</v>
      </c>
      <c r="D315" s="176">
        <v>20000000</v>
      </c>
      <c r="E315" s="176">
        <v>0</v>
      </c>
      <c r="F315" s="176">
        <v>0</v>
      </c>
      <c r="G315" s="176">
        <v>0</v>
      </c>
      <c r="H315" s="176">
        <f t="shared" si="121"/>
        <v>20000000</v>
      </c>
      <c r="I315" s="176">
        <v>0</v>
      </c>
      <c r="J315" s="176">
        <v>0</v>
      </c>
      <c r="K315" s="176">
        <f t="shared" si="122"/>
        <v>20000000</v>
      </c>
      <c r="L315" s="176">
        <v>0</v>
      </c>
      <c r="M315" s="176">
        <v>0</v>
      </c>
      <c r="N315" s="176">
        <f t="shared" si="116"/>
        <v>0</v>
      </c>
      <c r="O315" s="176">
        <v>0</v>
      </c>
      <c r="P315" s="176">
        <v>0</v>
      </c>
      <c r="Q315" s="176">
        <f t="shared" si="117"/>
        <v>0</v>
      </c>
      <c r="R315" s="176">
        <f t="shared" si="118"/>
        <v>20000000</v>
      </c>
      <c r="S315" s="176">
        <f t="shared" si="119"/>
        <v>0</v>
      </c>
      <c r="U315" s="330" t="s">
        <v>493</v>
      </c>
      <c r="V315" s="329" t="s">
        <v>494</v>
      </c>
      <c r="W315" s="332">
        <v>20000000</v>
      </c>
      <c r="X315" s="332">
        <v>0</v>
      </c>
      <c r="Y315" s="332">
        <v>0</v>
      </c>
      <c r="Z315" s="332">
        <v>0</v>
      </c>
      <c r="AA315" s="332">
        <v>0</v>
      </c>
      <c r="AB315" s="332">
        <v>0</v>
      </c>
      <c r="AC315" s="332">
        <v>20000000</v>
      </c>
      <c r="AD315" s="332">
        <v>0</v>
      </c>
      <c r="AE315" s="332">
        <v>0</v>
      </c>
      <c r="AF315" s="332">
        <v>20000000</v>
      </c>
      <c r="AG315" s="332">
        <v>0</v>
      </c>
      <c r="AH315" s="332">
        <v>0</v>
      </c>
      <c r="AI315" s="332">
        <v>0</v>
      </c>
      <c r="AJ315" s="332">
        <v>0</v>
      </c>
      <c r="AK315" s="332">
        <v>0</v>
      </c>
      <c r="AL315" s="332">
        <v>0</v>
      </c>
      <c r="AM315" s="332">
        <v>20000000</v>
      </c>
      <c r="AN315" s="332">
        <v>0</v>
      </c>
    </row>
    <row r="316" spans="1:40" s="4" customFormat="1" x14ac:dyDescent="0.25">
      <c r="A316" s="14" t="s">
        <v>495</v>
      </c>
      <c r="B316" s="9" t="s">
        <v>496</v>
      </c>
      <c r="C316" s="10">
        <f>+C317+C323+C326</f>
        <v>302725527</v>
      </c>
      <c r="D316" s="10">
        <f>+D317+D323+D326</f>
        <v>290119587.52499998</v>
      </c>
      <c r="E316" s="10">
        <f t="shared" ref="E316:P316" si="135">+E317+E323+E326</f>
        <v>29000000</v>
      </c>
      <c r="F316" s="10">
        <f t="shared" si="135"/>
        <v>0</v>
      </c>
      <c r="G316" s="10">
        <f t="shared" si="135"/>
        <v>53763366.740000002</v>
      </c>
      <c r="H316" s="10">
        <f t="shared" si="121"/>
        <v>372882954.26499999</v>
      </c>
      <c r="I316" s="10">
        <f t="shared" si="135"/>
        <v>2114000</v>
      </c>
      <c r="J316" s="10">
        <f t="shared" si="135"/>
        <v>53982299.960000001</v>
      </c>
      <c r="K316" s="10">
        <f t="shared" si="122"/>
        <v>318900654.30500001</v>
      </c>
      <c r="L316" s="10">
        <f t="shared" si="135"/>
        <v>2714000</v>
      </c>
      <c r="M316" s="10">
        <f t="shared" si="135"/>
        <v>46931499.960000001</v>
      </c>
      <c r="N316" s="10">
        <f t="shared" si="116"/>
        <v>7050800</v>
      </c>
      <c r="O316" s="10">
        <f t="shared" si="135"/>
        <v>13699550</v>
      </c>
      <c r="P316" s="10">
        <f t="shared" si="135"/>
        <v>107416369.96000001</v>
      </c>
      <c r="Q316" s="10">
        <f t="shared" si="117"/>
        <v>53434070.000000007</v>
      </c>
      <c r="R316" s="10">
        <f t="shared" si="118"/>
        <v>265466584.30499998</v>
      </c>
      <c r="S316" s="10">
        <f t="shared" si="119"/>
        <v>46931499.960000001</v>
      </c>
      <c r="U316" s="330" t="s">
        <v>495</v>
      </c>
      <c r="V316" s="329" t="s">
        <v>496</v>
      </c>
      <c r="W316" s="332">
        <v>290119587.52499998</v>
      </c>
      <c r="X316" s="332">
        <v>29000000</v>
      </c>
      <c r="Y316" s="332">
        <v>0</v>
      </c>
      <c r="Z316" s="332">
        <v>0</v>
      </c>
      <c r="AA316" s="332">
        <v>0</v>
      </c>
      <c r="AB316" s="332">
        <v>53763366.740000002</v>
      </c>
      <c r="AC316" s="332">
        <v>372882954.26499999</v>
      </c>
      <c r="AD316" s="332">
        <v>2114000</v>
      </c>
      <c r="AE316" s="332">
        <v>53982299.960000001</v>
      </c>
      <c r="AF316" s="332">
        <v>318900654.30500001</v>
      </c>
      <c r="AG316" s="332">
        <v>2714000</v>
      </c>
      <c r="AH316" s="332">
        <v>46931499.960000001</v>
      </c>
      <c r="AI316" s="332">
        <v>7050800</v>
      </c>
      <c r="AJ316" s="332">
        <v>13699550</v>
      </c>
      <c r="AK316" s="332">
        <v>107416369.96000001</v>
      </c>
      <c r="AL316" s="332">
        <v>53434070.000000007</v>
      </c>
      <c r="AM316" s="332">
        <v>265466584.30499998</v>
      </c>
      <c r="AN316" s="332">
        <v>0</v>
      </c>
    </row>
    <row r="317" spans="1:40" s="4" customFormat="1" x14ac:dyDescent="0.25">
      <c r="A317" s="14" t="s">
        <v>497</v>
      </c>
      <c r="B317" s="9" t="s">
        <v>498</v>
      </c>
      <c r="C317" s="10">
        <f>+C318+C319+C320+C321+C322</f>
        <v>247914758</v>
      </c>
      <c r="D317" s="10">
        <f>+D318+D319+D320+D321+D322</f>
        <v>112701730.52500001</v>
      </c>
      <c r="E317" s="10">
        <f t="shared" ref="E317:P317" si="136">+E318+E319+E320+E321+E322</f>
        <v>29000000</v>
      </c>
      <c r="F317" s="10">
        <f t="shared" si="136"/>
        <v>0</v>
      </c>
      <c r="G317" s="10">
        <f t="shared" si="136"/>
        <v>38763366.740000002</v>
      </c>
      <c r="H317" s="10">
        <f t="shared" si="121"/>
        <v>180465097.26500002</v>
      </c>
      <c r="I317" s="10">
        <f t="shared" si="136"/>
        <v>2114000</v>
      </c>
      <c r="J317" s="10">
        <f t="shared" si="136"/>
        <v>44228299.960000001</v>
      </c>
      <c r="K317" s="10">
        <f t="shared" si="122"/>
        <v>136236797.30500001</v>
      </c>
      <c r="L317" s="10">
        <f t="shared" si="136"/>
        <v>2714000</v>
      </c>
      <c r="M317" s="10">
        <f t="shared" si="136"/>
        <v>39177499.960000001</v>
      </c>
      <c r="N317" s="10">
        <f t="shared" si="116"/>
        <v>5050800</v>
      </c>
      <c r="O317" s="10">
        <f t="shared" si="136"/>
        <v>8699550</v>
      </c>
      <c r="P317" s="10">
        <f t="shared" si="136"/>
        <v>50962369.960000001</v>
      </c>
      <c r="Q317" s="10">
        <f t="shared" si="117"/>
        <v>6734070</v>
      </c>
      <c r="R317" s="10">
        <f t="shared" si="118"/>
        <v>129502727.30500001</v>
      </c>
      <c r="S317" s="10">
        <f t="shared" si="119"/>
        <v>39177499.960000001</v>
      </c>
      <c r="U317" s="330" t="s">
        <v>497</v>
      </c>
      <c r="V317" s="329" t="s">
        <v>498</v>
      </c>
      <c r="W317" s="332">
        <v>112701730.52500001</v>
      </c>
      <c r="X317" s="332">
        <v>29000000</v>
      </c>
      <c r="Y317" s="332">
        <v>0</v>
      </c>
      <c r="Z317" s="332">
        <v>0</v>
      </c>
      <c r="AA317" s="332">
        <v>0</v>
      </c>
      <c r="AB317" s="332">
        <v>38763366.740000002</v>
      </c>
      <c r="AC317" s="332">
        <v>180465097.26500002</v>
      </c>
      <c r="AD317" s="332">
        <v>2114000</v>
      </c>
      <c r="AE317" s="332">
        <v>44228299.960000001</v>
      </c>
      <c r="AF317" s="332">
        <v>136236797.30500001</v>
      </c>
      <c r="AG317" s="332">
        <v>2714000</v>
      </c>
      <c r="AH317" s="332">
        <v>39177499.960000001</v>
      </c>
      <c r="AI317" s="332">
        <v>5050800</v>
      </c>
      <c r="AJ317" s="332">
        <v>8699550</v>
      </c>
      <c r="AK317" s="332">
        <v>50962369.960000001</v>
      </c>
      <c r="AL317" s="332">
        <v>6734070</v>
      </c>
      <c r="AM317" s="332">
        <v>129502727.30500001</v>
      </c>
      <c r="AN317" s="332">
        <v>0</v>
      </c>
    </row>
    <row r="318" spans="1:40" s="4" customFormat="1" ht="30" x14ac:dyDescent="0.25">
      <c r="A318" s="13" t="s">
        <v>499</v>
      </c>
      <c r="B318" s="41" t="s">
        <v>500</v>
      </c>
      <c r="C318" s="285">
        <v>16162561</v>
      </c>
      <c r="D318" s="176">
        <v>1000000</v>
      </c>
      <c r="E318" s="176">
        <v>0</v>
      </c>
      <c r="F318" s="176">
        <v>0</v>
      </c>
      <c r="G318" s="176">
        <v>0</v>
      </c>
      <c r="H318" s="176">
        <f t="shared" si="121"/>
        <v>1000000</v>
      </c>
      <c r="I318" s="176">
        <v>0</v>
      </c>
      <c r="J318" s="176">
        <v>0</v>
      </c>
      <c r="K318" s="176">
        <f t="shared" si="122"/>
        <v>1000000</v>
      </c>
      <c r="L318" s="176">
        <v>0</v>
      </c>
      <c r="M318" s="176">
        <v>0</v>
      </c>
      <c r="N318" s="176">
        <f t="shared" si="116"/>
        <v>0</v>
      </c>
      <c r="O318" s="176">
        <v>0</v>
      </c>
      <c r="P318" s="176">
        <v>0</v>
      </c>
      <c r="Q318" s="176">
        <f t="shared" si="117"/>
        <v>0</v>
      </c>
      <c r="R318" s="176">
        <f t="shared" si="118"/>
        <v>1000000</v>
      </c>
      <c r="S318" s="176">
        <f t="shared" si="119"/>
        <v>0</v>
      </c>
      <c r="U318" s="330" t="s">
        <v>499</v>
      </c>
      <c r="V318" s="329" t="s">
        <v>500</v>
      </c>
      <c r="W318" s="332">
        <v>1000000</v>
      </c>
      <c r="X318" s="332">
        <v>0</v>
      </c>
      <c r="Y318" s="332">
        <v>0</v>
      </c>
      <c r="Z318" s="332">
        <v>0</v>
      </c>
      <c r="AA318" s="332">
        <v>0</v>
      </c>
      <c r="AB318" s="332">
        <v>0</v>
      </c>
      <c r="AC318" s="332">
        <v>1000000</v>
      </c>
      <c r="AD318" s="332">
        <v>0</v>
      </c>
      <c r="AE318" s="332">
        <v>0</v>
      </c>
      <c r="AF318" s="332">
        <v>1000000</v>
      </c>
      <c r="AG318" s="332">
        <v>0</v>
      </c>
      <c r="AH318" s="332">
        <v>0</v>
      </c>
      <c r="AI318" s="332">
        <v>0</v>
      </c>
      <c r="AJ318" s="332">
        <v>0</v>
      </c>
      <c r="AK318" s="332">
        <v>0</v>
      </c>
      <c r="AL318" s="332">
        <v>0</v>
      </c>
      <c r="AM318" s="332">
        <v>1000000</v>
      </c>
      <c r="AN318" s="332">
        <v>0</v>
      </c>
    </row>
    <row r="319" spans="1:40" ht="30" x14ac:dyDescent="0.25">
      <c r="A319" s="13" t="s">
        <v>501</v>
      </c>
      <c r="B319" s="41" t="s">
        <v>502</v>
      </c>
      <c r="C319" s="285">
        <v>9986643</v>
      </c>
      <c r="D319" s="176">
        <v>1000000</v>
      </c>
      <c r="E319" s="176">
        <v>0</v>
      </c>
      <c r="F319" s="176">
        <v>0</v>
      </c>
      <c r="G319" s="317">
        <v>0</v>
      </c>
      <c r="H319" s="176">
        <f t="shared" si="121"/>
        <v>1000000</v>
      </c>
      <c r="I319" s="176">
        <v>0</v>
      </c>
      <c r="J319" s="176">
        <v>1500000</v>
      </c>
      <c r="K319" s="176">
        <f t="shared" si="122"/>
        <v>-500000</v>
      </c>
      <c r="L319" s="176">
        <v>0</v>
      </c>
      <c r="M319" s="176">
        <v>1500000</v>
      </c>
      <c r="N319" s="176">
        <f t="shared" si="116"/>
        <v>0</v>
      </c>
      <c r="O319" s="176">
        <v>660450</v>
      </c>
      <c r="P319" s="176">
        <v>2160450</v>
      </c>
      <c r="Q319" s="176">
        <f t="shared" si="117"/>
        <v>660450</v>
      </c>
      <c r="R319" s="176">
        <f t="shared" si="118"/>
        <v>-1160450</v>
      </c>
      <c r="S319" s="176">
        <f t="shared" si="119"/>
        <v>1500000</v>
      </c>
      <c r="U319" s="330" t="s">
        <v>501</v>
      </c>
      <c r="V319" s="329" t="s">
        <v>502</v>
      </c>
      <c r="W319" s="332">
        <v>1000000</v>
      </c>
      <c r="X319" s="332">
        <v>0</v>
      </c>
      <c r="Y319" s="332">
        <v>0</v>
      </c>
      <c r="Z319" s="332">
        <v>0</v>
      </c>
      <c r="AA319" s="332">
        <v>0</v>
      </c>
      <c r="AB319" s="332">
        <v>10000000</v>
      </c>
      <c r="AC319" s="332">
        <v>11000000</v>
      </c>
      <c r="AD319" s="332">
        <v>0</v>
      </c>
      <c r="AE319" s="332">
        <v>1500000</v>
      </c>
      <c r="AF319" s="332">
        <v>9500000</v>
      </c>
      <c r="AG319" s="332">
        <v>0</v>
      </c>
      <c r="AH319" s="332">
        <v>1500000</v>
      </c>
      <c r="AI319" s="332">
        <v>0</v>
      </c>
      <c r="AJ319" s="332">
        <v>660450</v>
      </c>
      <c r="AK319" s="332">
        <v>2160450</v>
      </c>
      <c r="AL319" s="332">
        <v>660450</v>
      </c>
      <c r="AM319" s="332">
        <v>8839550</v>
      </c>
      <c r="AN319" s="332">
        <v>0</v>
      </c>
    </row>
    <row r="320" spans="1:40" s="4" customFormat="1" ht="30" x14ac:dyDescent="0.25">
      <c r="A320" s="13" t="s">
        <v>503</v>
      </c>
      <c r="B320" s="41" t="s">
        <v>504</v>
      </c>
      <c r="C320" s="285">
        <v>6683100</v>
      </c>
      <c r="D320" s="176">
        <v>21000000</v>
      </c>
      <c r="E320" s="176">
        <v>0</v>
      </c>
      <c r="F320" s="176">
        <v>0</v>
      </c>
      <c r="G320" s="317">
        <v>10000000</v>
      </c>
      <c r="H320" s="176">
        <f t="shared" si="121"/>
        <v>31000000</v>
      </c>
      <c r="I320" s="176">
        <v>0</v>
      </c>
      <c r="J320" s="176">
        <v>3782800</v>
      </c>
      <c r="K320" s="176">
        <f t="shared" si="122"/>
        <v>27217200</v>
      </c>
      <c r="L320" s="176">
        <v>0</v>
      </c>
      <c r="M320" s="176">
        <v>3782800</v>
      </c>
      <c r="N320" s="176">
        <f t="shared" si="116"/>
        <v>0</v>
      </c>
      <c r="O320" s="176">
        <v>0</v>
      </c>
      <c r="P320" s="176">
        <v>3782800</v>
      </c>
      <c r="Q320" s="176">
        <f t="shared" si="117"/>
        <v>0</v>
      </c>
      <c r="R320" s="176">
        <f t="shared" si="118"/>
        <v>27217200</v>
      </c>
      <c r="S320" s="176">
        <f t="shared" si="119"/>
        <v>3782800</v>
      </c>
      <c r="U320" s="330" t="s">
        <v>503</v>
      </c>
      <c r="V320" s="329" t="s">
        <v>504</v>
      </c>
      <c r="W320" s="332">
        <v>21000000</v>
      </c>
      <c r="X320" s="332">
        <v>0</v>
      </c>
      <c r="Y320" s="332">
        <v>0</v>
      </c>
      <c r="Z320" s="332">
        <v>0</v>
      </c>
      <c r="AA320" s="332">
        <v>0</v>
      </c>
      <c r="AB320" s="332">
        <v>0</v>
      </c>
      <c r="AC320" s="332">
        <v>21000000</v>
      </c>
      <c r="AD320" s="332">
        <v>0</v>
      </c>
      <c r="AE320" s="332">
        <v>3782800</v>
      </c>
      <c r="AF320" s="332">
        <v>17217200</v>
      </c>
      <c r="AG320" s="332">
        <v>0</v>
      </c>
      <c r="AH320" s="332">
        <v>3782800</v>
      </c>
      <c r="AI320" s="332">
        <v>0</v>
      </c>
      <c r="AJ320" s="332">
        <v>0</v>
      </c>
      <c r="AK320" s="332">
        <v>3782800</v>
      </c>
      <c r="AL320" s="332">
        <v>0</v>
      </c>
      <c r="AM320" s="332">
        <v>17217200</v>
      </c>
      <c r="AN320" s="332">
        <v>0</v>
      </c>
    </row>
    <row r="321" spans="1:40" s="4" customFormat="1" ht="30" x14ac:dyDescent="0.25">
      <c r="A321" s="13" t="s">
        <v>505</v>
      </c>
      <c r="B321" s="41" t="s">
        <v>506</v>
      </c>
      <c r="C321" s="285">
        <v>131615000</v>
      </c>
      <c r="D321" s="176">
        <v>26270192.524999999</v>
      </c>
      <c r="E321" s="176">
        <v>0</v>
      </c>
      <c r="F321" s="176">
        <v>0</v>
      </c>
      <c r="G321" s="317">
        <v>13763366.74</v>
      </c>
      <c r="H321" s="176">
        <f t="shared" si="121"/>
        <v>40033559.265000001</v>
      </c>
      <c r="I321" s="176">
        <v>1135000</v>
      </c>
      <c r="J321" s="176">
        <v>24959699.960000001</v>
      </c>
      <c r="K321" s="176">
        <f t="shared" si="122"/>
        <v>15073859.305</v>
      </c>
      <c r="L321" s="176">
        <v>2167000</v>
      </c>
      <c r="M321" s="176">
        <v>24149699.960000001</v>
      </c>
      <c r="N321" s="176">
        <f t="shared" si="116"/>
        <v>810000</v>
      </c>
      <c r="O321" s="176">
        <v>1135000</v>
      </c>
      <c r="P321" s="176">
        <v>25108219.960000001</v>
      </c>
      <c r="Q321" s="176">
        <f t="shared" si="117"/>
        <v>148520</v>
      </c>
      <c r="R321" s="176">
        <f t="shared" si="118"/>
        <v>14925339.305</v>
      </c>
      <c r="S321" s="176">
        <f t="shared" si="119"/>
        <v>24149699.960000001</v>
      </c>
      <c r="U321" s="330" t="s">
        <v>505</v>
      </c>
      <c r="V321" s="329" t="s">
        <v>506</v>
      </c>
      <c r="W321" s="332">
        <v>26270192.524999999</v>
      </c>
      <c r="X321" s="332">
        <v>0</v>
      </c>
      <c r="Y321" s="332">
        <v>0</v>
      </c>
      <c r="Z321" s="332">
        <v>0</v>
      </c>
      <c r="AA321" s="332">
        <v>0</v>
      </c>
      <c r="AB321" s="332">
        <v>13763366.74</v>
      </c>
      <c r="AC321" s="332">
        <v>40033559.265000001</v>
      </c>
      <c r="AD321" s="332">
        <v>1135000</v>
      </c>
      <c r="AE321" s="332">
        <v>24959699.960000001</v>
      </c>
      <c r="AF321" s="332">
        <v>15073859.305</v>
      </c>
      <c r="AG321" s="332">
        <v>2167000</v>
      </c>
      <c r="AH321" s="332">
        <v>24149699.960000001</v>
      </c>
      <c r="AI321" s="332">
        <v>810000</v>
      </c>
      <c r="AJ321" s="332">
        <v>1135000</v>
      </c>
      <c r="AK321" s="332">
        <v>25108219.960000001</v>
      </c>
      <c r="AL321" s="332">
        <v>148520</v>
      </c>
      <c r="AM321" s="332">
        <v>14925339.305</v>
      </c>
      <c r="AN321" s="332">
        <v>0</v>
      </c>
    </row>
    <row r="322" spans="1:40" ht="30" x14ac:dyDescent="0.25">
      <c r="A322" s="13" t="s">
        <v>507</v>
      </c>
      <c r="B322" s="41" t="s">
        <v>508</v>
      </c>
      <c r="C322" s="285">
        <v>83467454</v>
      </c>
      <c r="D322" s="176">
        <v>63431538</v>
      </c>
      <c r="E322" s="311">
        <v>29000000</v>
      </c>
      <c r="F322" s="176">
        <v>0</v>
      </c>
      <c r="G322" s="317">
        <v>15000000</v>
      </c>
      <c r="H322" s="176">
        <f t="shared" si="121"/>
        <v>107431538</v>
      </c>
      <c r="I322" s="176">
        <v>979000</v>
      </c>
      <c r="J322" s="176">
        <v>13985800</v>
      </c>
      <c r="K322" s="176">
        <f t="shared" si="122"/>
        <v>93445738</v>
      </c>
      <c r="L322" s="176">
        <v>547000</v>
      </c>
      <c r="M322" s="176">
        <v>9745000</v>
      </c>
      <c r="N322" s="176">
        <f t="shared" si="116"/>
        <v>4240800</v>
      </c>
      <c r="O322" s="176">
        <v>6904100</v>
      </c>
      <c r="P322" s="176">
        <v>19910900</v>
      </c>
      <c r="Q322" s="176">
        <f t="shared" si="117"/>
        <v>5925100</v>
      </c>
      <c r="R322" s="176">
        <f t="shared" si="118"/>
        <v>87520638</v>
      </c>
      <c r="S322" s="176">
        <f t="shared" si="119"/>
        <v>9745000</v>
      </c>
      <c r="U322" s="330" t="s">
        <v>507</v>
      </c>
      <c r="V322" s="329" t="s">
        <v>508</v>
      </c>
      <c r="W322" s="332">
        <v>63431538</v>
      </c>
      <c r="X322" s="332">
        <v>29000000</v>
      </c>
      <c r="Y322" s="332">
        <v>0</v>
      </c>
      <c r="Z322" s="332">
        <v>0</v>
      </c>
      <c r="AA322" s="332">
        <v>0</v>
      </c>
      <c r="AB322" s="332">
        <v>15000000</v>
      </c>
      <c r="AC322" s="332">
        <v>107431538</v>
      </c>
      <c r="AD322" s="332">
        <v>979000</v>
      </c>
      <c r="AE322" s="332">
        <v>13985800</v>
      </c>
      <c r="AF322" s="332">
        <v>93445738</v>
      </c>
      <c r="AG322" s="332">
        <v>547000</v>
      </c>
      <c r="AH322" s="332">
        <v>9745000</v>
      </c>
      <c r="AI322" s="332">
        <v>4240800</v>
      </c>
      <c r="AJ322" s="332">
        <v>6904100</v>
      </c>
      <c r="AK322" s="332">
        <v>19910900</v>
      </c>
      <c r="AL322" s="332">
        <v>5925100</v>
      </c>
      <c r="AM322" s="332">
        <v>87520638</v>
      </c>
      <c r="AN322" s="332">
        <v>0</v>
      </c>
    </row>
    <row r="323" spans="1:40" s="4" customFormat="1" x14ac:dyDescent="0.25">
      <c r="A323" s="14" t="s">
        <v>509</v>
      </c>
      <c r="B323" s="9" t="s">
        <v>510</v>
      </c>
      <c r="C323" s="10">
        <f>+C324+C325</f>
        <v>52810769</v>
      </c>
      <c r="D323" s="10">
        <f>+D324+D325</f>
        <v>137417857</v>
      </c>
      <c r="E323" s="10">
        <f t="shared" ref="E323:P323" si="137">+E324+E325</f>
        <v>0</v>
      </c>
      <c r="F323" s="10">
        <f t="shared" si="137"/>
        <v>0</v>
      </c>
      <c r="G323" s="10">
        <f t="shared" si="137"/>
        <v>15000000</v>
      </c>
      <c r="H323" s="10">
        <f t="shared" si="121"/>
        <v>152417857</v>
      </c>
      <c r="I323" s="10">
        <f t="shared" si="137"/>
        <v>0</v>
      </c>
      <c r="J323" s="10">
        <f t="shared" si="137"/>
        <v>6494000</v>
      </c>
      <c r="K323" s="10">
        <f t="shared" si="122"/>
        <v>145923857</v>
      </c>
      <c r="L323" s="10">
        <f t="shared" si="137"/>
        <v>0</v>
      </c>
      <c r="M323" s="10">
        <f t="shared" si="137"/>
        <v>4494000</v>
      </c>
      <c r="N323" s="10">
        <f t="shared" si="116"/>
        <v>2000000</v>
      </c>
      <c r="O323" s="10">
        <f t="shared" si="137"/>
        <v>0</v>
      </c>
      <c r="P323" s="10">
        <f t="shared" si="137"/>
        <v>32194000</v>
      </c>
      <c r="Q323" s="10">
        <f t="shared" si="117"/>
        <v>25700000</v>
      </c>
      <c r="R323" s="10">
        <f t="shared" si="118"/>
        <v>120223857</v>
      </c>
      <c r="S323" s="10">
        <f t="shared" si="119"/>
        <v>4494000</v>
      </c>
      <c r="U323" s="330" t="s">
        <v>509</v>
      </c>
      <c r="V323" s="329" t="s">
        <v>510</v>
      </c>
      <c r="W323" s="332">
        <v>137417857</v>
      </c>
      <c r="X323" s="332">
        <v>0</v>
      </c>
      <c r="Y323" s="332">
        <v>0</v>
      </c>
      <c r="Z323" s="332">
        <v>0</v>
      </c>
      <c r="AA323" s="332">
        <v>0</v>
      </c>
      <c r="AB323" s="332">
        <v>15000000</v>
      </c>
      <c r="AC323" s="332">
        <v>152417857</v>
      </c>
      <c r="AD323" s="332">
        <v>0</v>
      </c>
      <c r="AE323" s="332">
        <v>6494000</v>
      </c>
      <c r="AF323" s="332">
        <v>145923857</v>
      </c>
      <c r="AG323" s="332">
        <v>0</v>
      </c>
      <c r="AH323" s="332">
        <v>4494000</v>
      </c>
      <c r="AI323" s="332">
        <v>2000000</v>
      </c>
      <c r="AJ323" s="332">
        <v>0</v>
      </c>
      <c r="AK323" s="332">
        <v>32194000</v>
      </c>
      <c r="AL323" s="332">
        <v>25700000</v>
      </c>
      <c r="AM323" s="332">
        <v>120223857</v>
      </c>
      <c r="AN323" s="332">
        <v>0</v>
      </c>
    </row>
    <row r="324" spans="1:40" x14ac:dyDescent="0.25">
      <c r="A324" s="13" t="s">
        <v>511</v>
      </c>
      <c r="B324" s="1" t="s">
        <v>512</v>
      </c>
      <c r="C324" s="239"/>
      <c r="D324" s="176">
        <v>99417857</v>
      </c>
      <c r="E324" s="176">
        <v>0</v>
      </c>
      <c r="F324" s="176">
        <v>0</v>
      </c>
      <c r="G324" s="176">
        <v>0</v>
      </c>
      <c r="H324" s="176">
        <f t="shared" si="121"/>
        <v>99417857</v>
      </c>
      <c r="I324" s="176">
        <v>0</v>
      </c>
      <c r="J324" s="176">
        <v>0</v>
      </c>
      <c r="K324" s="176">
        <f t="shared" si="122"/>
        <v>99417857</v>
      </c>
      <c r="L324" s="176">
        <v>0</v>
      </c>
      <c r="M324" s="176">
        <v>0</v>
      </c>
      <c r="N324" s="176">
        <f t="shared" si="116"/>
        <v>0</v>
      </c>
      <c r="O324" s="176">
        <v>0</v>
      </c>
      <c r="P324" s="176">
        <v>0</v>
      </c>
      <c r="Q324" s="176">
        <f t="shared" si="117"/>
        <v>0</v>
      </c>
      <c r="R324" s="176">
        <f t="shared" si="118"/>
        <v>99417857</v>
      </c>
      <c r="S324" s="176">
        <f t="shared" si="119"/>
        <v>0</v>
      </c>
      <c r="U324" s="330" t="s">
        <v>511</v>
      </c>
      <c r="V324" s="329" t="s">
        <v>512</v>
      </c>
      <c r="W324" s="332">
        <v>99417857</v>
      </c>
      <c r="X324" s="332">
        <v>0</v>
      </c>
      <c r="Y324" s="332">
        <v>0</v>
      </c>
      <c r="Z324" s="332">
        <v>0</v>
      </c>
      <c r="AA324" s="332">
        <v>0</v>
      </c>
      <c r="AB324" s="332">
        <v>0</v>
      </c>
      <c r="AC324" s="332">
        <v>99417857</v>
      </c>
      <c r="AD324" s="332">
        <v>0</v>
      </c>
      <c r="AE324" s="332">
        <v>0</v>
      </c>
      <c r="AF324" s="332">
        <v>99417857</v>
      </c>
      <c r="AG324" s="332">
        <v>0</v>
      </c>
      <c r="AH324" s="332">
        <v>0</v>
      </c>
      <c r="AI324" s="332">
        <v>0</v>
      </c>
      <c r="AJ324" s="332">
        <v>0</v>
      </c>
      <c r="AK324" s="332">
        <v>0</v>
      </c>
      <c r="AL324" s="332">
        <v>0</v>
      </c>
      <c r="AM324" s="332">
        <v>99417857</v>
      </c>
      <c r="AN324" s="332">
        <v>0</v>
      </c>
    </row>
    <row r="325" spans="1:40" s="4" customFormat="1" ht="30" x14ac:dyDescent="0.25">
      <c r="A325" s="13" t="s">
        <v>513</v>
      </c>
      <c r="B325" s="41" t="s">
        <v>514</v>
      </c>
      <c r="C325" s="285">
        <v>52810769</v>
      </c>
      <c r="D325" s="176">
        <v>38000000</v>
      </c>
      <c r="E325" s="176">
        <v>0</v>
      </c>
      <c r="F325" s="176">
        <v>0</v>
      </c>
      <c r="G325" s="319">
        <v>15000000</v>
      </c>
      <c r="H325" s="176">
        <f t="shared" si="121"/>
        <v>53000000</v>
      </c>
      <c r="I325" s="176">
        <v>0</v>
      </c>
      <c r="J325" s="176">
        <v>6494000</v>
      </c>
      <c r="K325" s="176">
        <f t="shared" si="122"/>
        <v>46506000</v>
      </c>
      <c r="L325" s="176">
        <v>0</v>
      </c>
      <c r="M325" s="176">
        <v>4494000</v>
      </c>
      <c r="N325" s="176">
        <f t="shared" si="116"/>
        <v>2000000</v>
      </c>
      <c r="O325" s="176">
        <v>0</v>
      </c>
      <c r="P325" s="176">
        <v>32194000</v>
      </c>
      <c r="Q325" s="176">
        <f t="shared" si="117"/>
        <v>25700000</v>
      </c>
      <c r="R325" s="176">
        <f t="shared" si="118"/>
        <v>20806000</v>
      </c>
      <c r="S325" s="176">
        <f t="shared" si="119"/>
        <v>4494000</v>
      </c>
      <c r="U325" s="330" t="s">
        <v>513</v>
      </c>
      <c r="V325" s="329" t="s">
        <v>514</v>
      </c>
      <c r="W325" s="332">
        <v>38000000</v>
      </c>
      <c r="X325" s="332">
        <v>0</v>
      </c>
      <c r="Y325" s="332">
        <v>0</v>
      </c>
      <c r="Z325" s="332">
        <v>0</v>
      </c>
      <c r="AA325" s="332">
        <v>0</v>
      </c>
      <c r="AB325" s="332">
        <v>15000000</v>
      </c>
      <c r="AC325" s="332">
        <v>53000000</v>
      </c>
      <c r="AD325" s="332">
        <v>0</v>
      </c>
      <c r="AE325" s="332">
        <v>6494000</v>
      </c>
      <c r="AF325" s="332">
        <v>46506000</v>
      </c>
      <c r="AG325" s="332">
        <v>0</v>
      </c>
      <c r="AH325" s="332">
        <v>4494000</v>
      </c>
      <c r="AI325" s="332">
        <v>2000000</v>
      </c>
      <c r="AJ325" s="332">
        <v>0</v>
      </c>
      <c r="AK325" s="332">
        <v>32194000</v>
      </c>
      <c r="AL325" s="332">
        <v>25700000</v>
      </c>
      <c r="AM325" s="332">
        <v>20806000</v>
      </c>
      <c r="AN325" s="332">
        <v>0</v>
      </c>
    </row>
    <row r="326" spans="1:40" s="4" customFormat="1" ht="30" x14ac:dyDescent="0.25">
      <c r="A326" s="14" t="s">
        <v>515</v>
      </c>
      <c r="B326" s="173" t="s">
        <v>516</v>
      </c>
      <c r="C326" s="10">
        <f>+C327</f>
        <v>2000000</v>
      </c>
      <c r="D326" s="10">
        <f>+D327</f>
        <v>40000000</v>
      </c>
      <c r="E326" s="10">
        <f t="shared" ref="E326:P326" si="138">+E327</f>
        <v>0</v>
      </c>
      <c r="F326" s="10">
        <f t="shared" si="138"/>
        <v>0</v>
      </c>
      <c r="G326" s="10">
        <f t="shared" si="138"/>
        <v>0</v>
      </c>
      <c r="H326" s="10">
        <f t="shared" si="121"/>
        <v>40000000</v>
      </c>
      <c r="I326" s="10">
        <f t="shared" si="138"/>
        <v>0</v>
      </c>
      <c r="J326" s="10">
        <f t="shared" si="138"/>
        <v>3260000</v>
      </c>
      <c r="K326" s="10">
        <f t="shared" si="122"/>
        <v>36740000</v>
      </c>
      <c r="L326" s="10">
        <f t="shared" si="138"/>
        <v>0</v>
      </c>
      <c r="M326" s="10">
        <f t="shared" si="138"/>
        <v>3260000</v>
      </c>
      <c r="N326" s="10">
        <f t="shared" si="116"/>
        <v>0</v>
      </c>
      <c r="O326" s="10">
        <f t="shared" si="138"/>
        <v>5000000</v>
      </c>
      <c r="P326" s="10">
        <f t="shared" si="138"/>
        <v>24260000</v>
      </c>
      <c r="Q326" s="10">
        <f t="shared" si="117"/>
        <v>21000000</v>
      </c>
      <c r="R326" s="10">
        <f t="shared" si="118"/>
        <v>15740000</v>
      </c>
      <c r="S326" s="10">
        <f t="shared" si="119"/>
        <v>3260000</v>
      </c>
      <c r="U326" s="330" t="s">
        <v>515</v>
      </c>
      <c r="V326" s="329" t="s">
        <v>516</v>
      </c>
      <c r="W326" s="332">
        <v>40000000</v>
      </c>
      <c r="X326" s="332">
        <v>0</v>
      </c>
      <c r="Y326" s="332">
        <v>0</v>
      </c>
      <c r="Z326" s="332">
        <v>0</v>
      </c>
      <c r="AA326" s="332">
        <v>0</v>
      </c>
      <c r="AB326" s="332">
        <v>0</v>
      </c>
      <c r="AC326" s="332">
        <v>40000000</v>
      </c>
      <c r="AD326" s="332">
        <v>0</v>
      </c>
      <c r="AE326" s="332">
        <v>3260000</v>
      </c>
      <c r="AF326" s="332">
        <v>36740000</v>
      </c>
      <c r="AG326" s="332">
        <v>0</v>
      </c>
      <c r="AH326" s="332">
        <v>3260000</v>
      </c>
      <c r="AI326" s="332">
        <v>0</v>
      </c>
      <c r="AJ326" s="332">
        <v>5000000</v>
      </c>
      <c r="AK326" s="332">
        <v>24260000</v>
      </c>
      <c r="AL326" s="332">
        <v>21000000</v>
      </c>
      <c r="AM326" s="332">
        <v>15740000</v>
      </c>
      <c r="AN326" s="332">
        <v>0</v>
      </c>
    </row>
    <row r="327" spans="1:40" s="4" customFormat="1" x14ac:dyDescent="0.25">
      <c r="A327" s="13" t="s">
        <v>517</v>
      </c>
      <c r="B327" s="41" t="s">
        <v>518</v>
      </c>
      <c r="C327" s="285">
        <v>2000000</v>
      </c>
      <c r="D327" s="176">
        <v>40000000</v>
      </c>
      <c r="E327" s="176">
        <v>0</v>
      </c>
      <c r="F327" s="176">
        <v>0</v>
      </c>
      <c r="G327" s="176">
        <v>0</v>
      </c>
      <c r="H327" s="176">
        <f t="shared" si="121"/>
        <v>40000000</v>
      </c>
      <c r="I327" s="176">
        <v>0</v>
      </c>
      <c r="J327" s="176">
        <v>3260000</v>
      </c>
      <c r="K327" s="176">
        <f t="shared" si="122"/>
        <v>36740000</v>
      </c>
      <c r="L327" s="176">
        <v>0</v>
      </c>
      <c r="M327" s="176">
        <v>3260000</v>
      </c>
      <c r="N327" s="176">
        <f t="shared" si="116"/>
        <v>0</v>
      </c>
      <c r="O327" s="176">
        <v>5000000</v>
      </c>
      <c r="P327" s="176">
        <v>24260000</v>
      </c>
      <c r="Q327" s="176">
        <f t="shared" si="117"/>
        <v>21000000</v>
      </c>
      <c r="R327" s="176">
        <f t="shared" si="118"/>
        <v>15740000</v>
      </c>
      <c r="S327" s="176">
        <f t="shared" si="119"/>
        <v>3260000</v>
      </c>
      <c r="U327" s="330" t="s">
        <v>517</v>
      </c>
      <c r="V327" s="329" t="s">
        <v>518</v>
      </c>
      <c r="W327" s="332">
        <v>40000000</v>
      </c>
      <c r="X327" s="332">
        <v>0</v>
      </c>
      <c r="Y327" s="332">
        <v>0</v>
      </c>
      <c r="Z327" s="332">
        <v>0</v>
      </c>
      <c r="AA327" s="332">
        <v>0</v>
      </c>
      <c r="AB327" s="332">
        <v>0</v>
      </c>
      <c r="AC327" s="332">
        <v>40000000</v>
      </c>
      <c r="AD327" s="332">
        <v>0</v>
      </c>
      <c r="AE327" s="332">
        <v>3260000</v>
      </c>
      <c r="AF327" s="332">
        <v>36740000</v>
      </c>
      <c r="AG327" s="332">
        <v>0</v>
      </c>
      <c r="AH327" s="332">
        <v>3260000</v>
      </c>
      <c r="AI327" s="332">
        <v>0</v>
      </c>
      <c r="AJ327" s="332">
        <v>5000000</v>
      </c>
      <c r="AK327" s="332">
        <v>24260000</v>
      </c>
      <c r="AL327" s="332">
        <v>21000000</v>
      </c>
      <c r="AM327" s="332">
        <v>15740000</v>
      </c>
      <c r="AN327" s="332">
        <v>0</v>
      </c>
    </row>
    <row r="328" spans="1:40" s="4" customFormat="1" ht="30" x14ac:dyDescent="0.25">
      <c r="A328" s="14" t="s">
        <v>519</v>
      </c>
      <c r="B328" s="173" t="s">
        <v>520</v>
      </c>
      <c r="C328" s="10">
        <f>+C329</f>
        <v>356855383</v>
      </c>
      <c r="D328" s="10">
        <f>+D329</f>
        <v>215200000</v>
      </c>
      <c r="E328" s="10">
        <f t="shared" ref="E328:P328" si="139">+E329</f>
        <v>0</v>
      </c>
      <c r="F328" s="10">
        <f t="shared" si="139"/>
        <v>0</v>
      </c>
      <c r="G328" s="10">
        <f t="shared" si="139"/>
        <v>2000000</v>
      </c>
      <c r="H328" s="10">
        <f t="shared" si="121"/>
        <v>217200000</v>
      </c>
      <c r="I328" s="10">
        <f t="shared" si="139"/>
        <v>162400</v>
      </c>
      <c r="J328" s="10">
        <f t="shared" si="139"/>
        <v>200583920</v>
      </c>
      <c r="K328" s="10">
        <f t="shared" si="122"/>
        <v>16616080</v>
      </c>
      <c r="L328" s="10">
        <f t="shared" si="139"/>
        <v>32300000</v>
      </c>
      <c r="M328" s="10">
        <f t="shared" si="139"/>
        <v>115200000</v>
      </c>
      <c r="N328" s="10">
        <f t="shared" si="116"/>
        <v>85383920</v>
      </c>
      <c r="O328" s="10">
        <f t="shared" si="139"/>
        <v>162400</v>
      </c>
      <c r="P328" s="10">
        <f t="shared" si="139"/>
        <v>216362400</v>
      </c>
      <c r="Q328" s="10">
        <f t="shared" si="117"/>
        <v>15778480</v>
      </c>
      <c r="R328" s="10">
        <f t="shared" si="118"/>
        <v>837600</v>
      </c>
      <c r="S328" s="10">
        <f t="shared" si="119"/>
        <v>115200000</v>
      </c>
      <c r="U328" s="330" t="s">
        <v>519</v>
      </c>
      <c r="V328" s="329" t="s">
        <v>520</v>
      </c>
      <c r="W328" s="332">
        <v>215200000</v>
      </c>
      <c r="X328" s="332">
        <v>0</v>
      </c>
      <c r="Y328" s="332">
        <v>0</v>
      </c>
      <c r="Z328" s="332">
        <v>0</v>
      </c>
      <c r="AA328" s="332">
        <v>0</v>
      </c>
      <c r="AB328" s="332">
        <v>2000000</v>
      </c>
      <c r="AC328" s="332">
        <v>217200000</v>
      </c>
      <c r="AD328" s="332">
        <v>162400</v>
      </c>
      <c r="AE328" s="332">
        <v>200583920</v>
      </c>
      <c r="AF328" s="332">
        <v>16616080</v>
      </c>
      <c r="AG328" s="332">
        <v>32300000</v>
      </c>
      <c r="AH328" s="332">
        <v>115200000</v>
      </c>
      <c r="AI328" s="332">
        <v>85383920</v>
      </c>
      <c r="AJ328" s="332">
        <v>162400</v>
      </c>
      <c r="AK328" s="332">
        <v>216362400</v>
      </c>
      <c r="AL328" s="332">
        <v>15778480</v>
      </c>
      <c r="AM328" s="332">
        <v>837600</v>
      </c>
      <c r="AN328" s="332">
        <v>0</v>
      </c>
    </row>
    <row r="329" spans="1:40" x14ac:dyDescent="0.25">
      <c r="A329" s="13" t="s">
        <v>521</v>
      </c>
      <c r="B329" s="41" t="s">
        <v>522</v>
      </c>
      <c r="C329" s="285">
        <v>356855383</v>
      </c>
      <c r="D329" s="176">
        <v>215200000</v>
      </c>
      <c r="E329" s="176">
        <v>0</v>
      </c>
      <c r="F329" s="176">
        <v>0</v>
      </c>
      <c r="G329" s="176">
        <v>2000000</v>
      </c>
      <c r="H329" s="176">
        <f t="shared" si="121"/>
        <v>217200000</v>
      </c>
      <c r="I329" s="176">
        <v>162400</v>
      </c>
      <c r="J329" s="176">
        <v>200583920</v>
      </c>
      <c r="K329" s="176">
        <f t="shared" si="122"/>
        <v>16616080</v>
      </c>
      <c r="L329" s="176">
        <v>32300000</v>
      </c>
      <c r="M329" s="176">
        <v>115200000</v>
      </c>
      <c r="N329" s="176">
        <f t="shared" si="116"/>
        <v>85383920</v>
      </c>
      <c r="O329" s="176">
        <v>162400</v>
      </c>
      <c r="P329" s="176">
        <v>216362400</v>
      </c>
      <c r="Q329" s="176">
        <f t="shared" si="117"/>
        <v>15778480</v>
      </c>
      <c r="R329" s="176">
        <f t="shared" si="118"/>
        <v>837600</v>
      </c>
      <c r="S329" s="176">
        <f t="shared" si="119"/>
        <v>115200000</v>
      </c>
      <c r="U329" s="330" t="s">
        <v>521</v>
      </c>
      <c r="V329" s="329" t="s">
        <v>522</v>
      </c>
      <c r="W329" s="332">
        <v>215200000</v>
      </c>
      <c r="X329" s="332">
        <v>0</v>
      </c>
      <c r="Y329" s="332">
        <v>0</v>
      </c>
      <c r="Z329" s="332">
        <v>0</v>
      </c>
      <c r="AA329" s="332">
        <v>0</v>
      </c>
      <c r="AB329" s="332">
        <v>2000000</v>
      </c>
      <c r="AC329" s="332">
        <v>217200000</v>
      </c>
      <c r="AD329" s="332">
        <v>162400</v>
      </c>
      <c r="AE329" s="332">
        <v>200583920</v>
      </c>
      <c r="AF329" s="332">
        <v>16616080</v>
      </c>
      <c r="AG329" s="332">
        <v>32300000</v>
      </c>
      <c r="AH329" s="332">
        <v>115200000</v>
      </c>
      <c r="AI329" s="332">
        <v>85383920</v>
      </c>
      <c r="AJ329" s="332">
        <v>162400</v>
      </c>
      <c r="AK329" s="332">
        <v>216362400</v>
      </c>
      <c r="AL329" s="332">
        <v>15778480</v>
      </c>
      <c r="AM329" s="332">
        <v>837600</v>
      </c>
      <c r="AN329" s="332">
        <v>0</v>
      </c>
    </row>
    <row r="330" spans="1:40" x14ac:dyDescent="0.25">
      <c r="A330" s="11" t="s">
        <v>523</v>
      </c>
      <c r="B330" s="174" t="s">
        <v>524</v>
      </c>
      <c r="C330" s="6">
        <f>+C331+C335+C337+C341</f>
        <v>409333872</v>
      </c>
      <c r="D330" s="6">
        <f>+D331+D335+D337+D341</f>
        <v>668448367.35500002</v>
      </c>
      <c r="E330" s="6">
        <f t="shared" ref="E330:P330" si="140">+E331+E335+E337+E341</f>
        <v>0</v>
      </c>
      <c r="F330" s="6">
        <f t="shared" si="140"/>
        <v>0</v>
      </c>
      <c r="G330" s="6">
        <f t="shared" si="140"/>
        <v>0</v>
      </c>
      <c r="H330" s="6">
        <f t="shared" si="121"/>
        <v>668448367.35500002</v>
      </c>
      <c r="I330" s="6">
        <f t="shared" si="140"/>
        <v>0</v>
      </c>
      <c r="J330" s="6">
        <f t="shared" si="140"/>
        <v>474044317.93000001</v>
      </c>
      <c r="K330" s="6">
        <f t="shared" si="122"/>
        <v>194404049.42500001</v>
      </c>
      <c r="L330" s="6">
        <f t="shared" si="140"/>
        <v>45822486</v>
      </c>
      <c r="M330" s="6">
        <f t="shared" si="140"/>
        <v>243250632.93000001</v>
      </c>
      <c r="N330" s="6">
        <f t="shared" si="116"/>
        <v>230793685</v>
      </c>
      <c r="O330" s="6">
        <f t="shared" si="140"/>
        <v>0</v>
      </c>
      <c r="P330" s="6">
        <f t="shared" si="140"/>
        <v>483311496.93000001</v>
      </c>
      <c r="Q330" s="6">
        <f t="shared" si="117"/>
        <v>9267179</v>
      </c>
      <c r="R330" s="6">
        <f t="shared" si="118"/>
        <v>185136870.42500001</v>
      </c>
      <c r="S330" s="6">
        <f t="shared" si="119"/>
        <v>243250632.93000001</v>
      </c>
      <c r="U330" s="330" t="s">
        <v>523</v>
      </c>
      <c r="V330" s="329" t="s">
        <v>524</v>
      </c>
      <c r="W330" s="332">
        <v>668448367.3549999</v>
      </c>
      <c r="X330" s="332">
        <v>0</v>
      </c>
      <c r="Y330" s="332">
        <v>0</v>
      </c>
      <c r="Z330" s="332">
        <v>0</v>
      </c>
      <c r="AA330" s="332">
        <v>0</v>
      </c>
      <c r="AB330" s="332">
        <v>0</v>
      </c>
      <c r="AC330" s="332">
        <v>668448367.3549999</v>
      </c>
      <c r="AD330" s="332">
        <v>0</v>
      </c>
      <c r="AE330" s="332">
        <v>474044317.93000001</v>
      </c>
      <c r="AF330" s="332">
        <v>194404049.42499989</v>
      </c>
      <c r="AG330" s="332">
        <v>45822486</v>
      </c>
      <c r="AH330" s="332">
        <v>243250632.93000001</v>
      </c>
      <c r="AI330" s="332">
        <v>230793685</v>
      </c>
      <c r="AJ330" s="332">
        <v>0</v>
      </c>
      <c r="AK330" s="332">
        <v>483311496.93000007</v>
      </c>
      <c r="AL330" s="332">
        <v>9267179.0000000596</v>
      </c>
      <c r="AM330" s="332">
        <v>185136870.42499983</v>
      </c>
      <c r="AN330" s="332">
        <v>0</v>
      </c>
    </row>
    <row r="331" spans="1:40" x14ac:dyDescent="0.25">
      <c r="A331" s="14" t="s">
        <v>525</v>
      </c>
      <c r="B331" s="173" t="s">
        <v>526</v>
      </c>
      <c r="C331" s="10">
        <f>+C333+C334+C332</f>
        <v>279755895</v>
      </c>
      <c r="D331" s="10">
        <f>+D333+D334+D332</f>
        <v>545150400</v>
      </c>
      <c r="E331" s="10">
        <f t="shared" ref="E331:P331" si="141">+E333+E334+E332</f>
        <v>0</v>
      </c>
      <c r="F331" s="10">
        <f t="shared" si="141"/>
        <v>0</v>
      </c>
      <c r="G331" s="10">
        <f t="shared" si="141"/>
        <v>0</v>
      </c>
      <c r="H331" s="10">
        <f t="shared" si="121"/>
        <v>545150400</v>
      </c>
      <c r="I331" s="10">
        <f t="shared" si="141"/>
        <v>0</v>
      </c>
      <c r="J331" s="10">
        <f t="shared" si="141"/>
        <v>418589737.93000001</v>
      </c>
      <c r="K331" s="10">
        <f t="shared" si="122"/>
        <v>126560662.06999999</v>
      </c>
      <c r="L331" s="10">
        <f t="shared" si="141"/>
        <v>45822486</v>
      </c>
      <c r="M331" s="10">
        <f t="shared" si="141"/>
        <v>199030104.93000001</v>
      </c>
      <c r="N331" s="10">
        <f t="shared" si="116"/>
        <v>219559633</v>
      </c>
      <c r="O331" s="10">
        <f t="shared" si="141"/>
        <v>0</v>
      </c>
      <c r="P331" s="10">
        <f t="shared" si="141"/>
        <v>427856916.93000001</v>
      </c>
      <c r="Q331" s="10">
        <f t="shared" si="117"/>
        <v>9267179</v>
      </c>
      <c r="R331" s="10">
        <f t="shared" si="118"/>
        <v>117293483.06999999</v>
      </c>
      <c r="S331" s="10">
        <f t="shared" si="119"/>
        <v>199030104.93000001</v>
      </c>
      <c r="U331" s="330" t="s">
        <v>525</v>
      </c>
      <c r="V331" s="329" t="s">
        <v>526</v>
      </c>
      <c r="W331" s="332">
        <v>545150400</v>
      </c>
      <c r="X331" s="332">
        <v>0</v>
      </c>
      <c r="Y331" s="332">
        <v>0</v>
      </c>
      <c r="Z331" s="332">
        <v>0</v>
      </c>
      <c r="AA331" s="332">
        <v>0</v>
      </c>
      <c r="AB331" s="332">
        <v>0</v>
      </c>
      <c r="AC331" s="332">
        <v>545150400</v>
      </c>
      <c r="AD331" s="332">
        <v>0</v>
      </c>
      <c r="AE331" s="332">
        <v>418589737.93000001</v>
      </c>
      <c r="AF331" s="332">
        <v>126560662.06999999</v>
      </c>
      <c r="AG331" s="332">
        <v>45822486</v>
      </c>
      <c r="AH331" s="332">
        <v>199030104.93000001</v>
      </c>
      <c r="AI331" s="332">
        <v>219559633</v>
      </c>
      <c r="AJ331" s="332">
        <v>0</v>
      </c>
      <c r="AK331" s="332">
        <v>427856916.93000001</v>
      </c>
      <c r="AL331" s="332">
        <v>9267179</v>
      </c>
      <c r="AM331" s="332">
        <v>117293483.06999999</v>
      </c>
      <c r="AN331" s="332">
        <v>0</v>
      </c>
    </row>
    <row r="332" spans="1:40" s="4" customFormat="1" x14ac:dyDescent="0.25">
      <c r="A332" s="269" t="s">
        <v>1717</v>
      </c>
      <c r="B332" s="270" t="s">
        <v>1718</v>
      </c>
      <c r="C332" s="284">
        <v>40000000</v>
      </c>
      <c r="D332" s="277"/>
      <c r="E332" s="277"/>
      <c r="F332" s="277"/>
      <c r="G332" s="277"/>
      <c r="H332" s="277">
        <f t="shared" si="121"/>
        <v>0</v>
      </c>
      <c r="I332" s="277"/>
      <c r="J332" s="277"/>
      <c r="K332" s="277">
        <f t="shared" si="122"/>
        <v>0</v>
      </c>
      <c r="L332" s="277"/>
      <c r="M332" s="277"/>
      <c r="N332" s="277">
        <f t="shared" si="116"/>
        <v>0</v>
      </c>
      <c r="O332" s="277"/>
      <c r="P332" s="277"/>
      <c r="Q332" s="277">
        <f t="shared" si="117"/>
        <v>0</v>
      </c>
      <c r="R332" s="277">
        <f t="shared" si="118"/>
        <v>0</v>
      </c>
      <c r="S332" s="277">
        <f t="shared" si="119"/>
        <v>0</v>
      </c>
      <c r="U332" s="330"/>
      <c r="V332" s="329"/>
      <c r="W332" s="332"/>
      <c r="X332" s="332"/>
      <c r="Y332" s="332"/>
      <c r="Z332" s="332"/>
      <c r="AA332" s="332"/>
      <c r="AB332" s="332"/>
      <c r="AC332" s="332"/>
      <c r="AD332" s="332"/>
      <c r="AE332" s="332"/>
      <c r="AF332" s="332"/>
      <c r="AG332" s="332"/>
      <c r="AH332" s="332"/>
      <c r="AI332" s="332"/>
      <c r="AJ332" s="332"/>
      <c r="AK332" s="332"/>
      <c r="AL332" s="332"/>
      <c r="AM332" s="332"/>
      <c r="AN332" s="332"/>
    </row>
    <row r="333" spans="1:40" s="4" customFormat="1" x14ac:dyDescent="0.25">
      <c r="A333" s="13" t="s">
        <v>527</v>
      </c>
      <c r="B333" s="41" t="s">
        <v>528</v>
      </c>
      <c r="C333" s="285">
        <v>90261341</v>
      </c>
      <c r="D333" s="176">
        <v>40000000</v>
      </c>
      <c r="E333" s="176">
        <v>0</v>
      </c>
      <c r="F333" s="176">
        <v>0</v>
      </c>
      <c r="G333" s="176">
        <v>0</v>
      </c>
      <c r="H333" s="176">
        <f t="shared" si="121"/>
        <v>40000000</v>
      </c>
      <c r="I333" s="176">
        <v>0</v>
      </c>
      <c r="J333" s="176">
        <v>14720000</v>
      </c>
      <c r="K333" s="176">
        <f t="shared" si="122"/>
        <v>25280000</v>
      </c>
      <c r="L333" s="176">
        <v>1840000</v>
      </c>
      <c r="M333" s="176">
        <v>7360000</v>
      </c>
      <c r="N333" s="176">
        <f t="shared" si="116"/>
        <v>7360000</v>
      </c>
      <c r="O333" s="176">
        <v>0</v>
      </c>
      <c r="P333" s="176">
        <v>20240000</v>
      </c>
      <c r="Q333" s="176">
        <f t="shared" si="117"/>
        <v>5520000</v>
      </c>
      <c r="R333" s="176">
        <f t="shared" si="118"/>
        <v>19760000</v>
      </c>
      <c r="S333" s="176">
        <f t="shared" si="119"/>
        <v>7360000</v>
      </c>
      <c r="U333" s="330" t="s">
        <v>527</v>
      </c>
      <c r="V333" s="329" t="s">
        <v>528</v>
      </c>
      <c r="W333" s="332">
        <v>40000000</v>
      </c>
      <c r="X333" s="332">
        <v>0</v>
      </c>
      <c r="Y333" s="332">
        <v>0</v>
      </c>
      <c r="Z333" s="332">
        <v>0</v>
      </c>
      <c r="AA333" s="332">
        <v>0</v>
      </c>
      <c r="AB333" s="332">
        <v>0</v>
      </c>
      <c r="AC333" s="332">
        <v>40000000</v>
      </c>
      <c r="AD333" s="332">
        <v>0</v>
      </c>
      <c r="AE333" s="332">
        <v>14720000</v>
      </c>
      <c r="AF333" s="332">
        <v>25280000</v>
      </c>
      <c r="AG333" s="332">
        <v>1840000</v>
      </c>
      <c r="AH333" s="332">
        <v>7360000</v>
      </c>
      <c r="AI333" s="332">
        <v>7360000</v>
      </c>
      <c r="AJ333" s="332">
        <v>0</v>
      </c>
      <c r="AK333" s="332">
        <v>20240000</v>
      </c>
      <c r="AL333" s="332">
        <v>5520000</v>
      </c>
      <c r="AM333" s="332">
        <v>19760000</v>
      </c>
      <c r="AN333" s="332">
        <v>0</v>
      </c>
    </row>
    <row r="334" spans="1:40" x14ac:dyDescent="0.25">
      <c r="A334" s="13" t="s">
        <v>529</v>
      </c>
      <c r="B334" s="41" t="s">
        <v>530</v>
      </c>
      <c r="C334" s="285">
        <v>149494554</v>
      </c>
      <c r="D334" s="176">
        <v>505150400</v>
      </c>
      <c r="E334" s="176">
        <v>0</v>
      </c>
      <c r="F334" s="176">
        <v>0</v>
      </c>
      <c r="G334" s="176">
        <v>0</v>
      </c>
      <c r="H334" s="176">
        <f t="shared" si="121"/>
        <v>505150400</v>
      </c>
      <c r="I334" s="176">
        <v>0</v>
      </c>
      <c r="J334" s="176">
        <v>403869737.93000001</v>
      </c>
      <c r="K334" s="176">
        <f t="shared" si="122"/>
        <v>101280662.06999999</v>
      </c>
      <c r="L334" s="176">
        <v>43982486</v>
      </c>
      <c r="M334" s="176">
        <v>191670104.93000001</v>
      </c>
      <c r="N334" s="176">
        <f t="shared" ref="N334:N397" si="142">+J334-M334</f>
        <v>212199633</v>
      </c>
      <c r="O334" s="176">
        <v>0</v>
      </c>
      <c r="P334" s="176">
        <v>407616916.93000001</v>
      </c>
      <c r="Q334" s="176">
        <f t="shared" ref="Q334:Q397" si="143">+P334-J334</f>
        <v>3747179</v>
      </c>
      <c r="R334" s="176">
        <f t="shared" ref="R334:R397" si="144">+H334-P334</f>
        <v>97533483.069999993</v>
      </c>
      <c r="S334" s="176">
        <f t="shared" ref="S334:S397" si="145">+M334</f>
        <v>191670104.93000001</v>
      </c>
      <c r="U334" s="330" t="s">
        <v>529</v>
      </c>
      <c r="V334" s="329" t="s">
        <v>530</v>
      </c>
      <c r="W334" s="332">
        <v>505150400</v>
      </c>
      <c r="X334" s="332">
        <v>0</v>
      </c>
      <c r="Y334" s="332">
        <v>0</v>
      </c>
      <c r="Z334" s="332">
        <v>0</v>
      </c>
      <c r="AA334" s="332">
        <v>0</v>
      </c>
      <c r="AB334" s="332">
        <v>0</v>
      </c>
      <c r="AC334" s="332">
        <v>505150400</v>
      </c>
      <c r="AD334" s="332">
        <v>0</v>
      </c>
      <c r="AE334" s="332">
        <v>403869737.93000001</v>
      </c>
      <c r="AF334" s="332">
        <v>101280662.06999999</v>
      </c>
      <c r="AG334" s="332">
        <v>43982486</v>
      </c>
      <c r="AH334" s="332">
        <v>191670104.93000001</v>
      </c>
      <c r="AI334" s="332">
        <v>212199633</v>
      </c>
      <c r="AJ334" s="332">
        <v>0</v>
      </c>
      <c r="AK334" s="332">
        <v>407616916.93000001</v>
      </c>
      <c r="AL334" s="332">
        <v>3747179</v>
      </c>
      <c r="AM334" s="332">
        <v>97533483.069999993</v>
      </c>
      <c r="AN334" s="332">
        <v>0</v>
      </c>
    </row>
    <row r="335" spans="1:40" ht="30" x14ac:dyDescent="0.25">
      <c r="A335" s="14" t="s">
        <v>531</v>
      </c>
      <c r="B335" s="173" t="s">
        <v>532</v>
      </c>
      <c r="C335" s="10">
        <f>+C336</f>
        <v>0</v>
      </c>
      <c r="D335" s="10">
        <f>+D336</f>
        <v>14000000</v>
      </c>
      <c r="E335" s="10">
        <f t="shared" ref="E335:P335" si="146">+E336</f>
        <v>0</v>
      </c>
      <c r="F335" s="10">
        <f t="shared" si="146"/>
        <v>0</v>
      </c>
      <c r="G335" s="10">
        <f t="shared" si="146"/>
        <v>0</v>
      </c>
      <c r="H335" s="10">
        <f t="shared" ref="H335:H398" si="147">+D335+E335-F335+G335</f>
        <v>14000000</v>
      </c>
      <c r="I335" s="10">
        <f t="shared" si="146"/>
        <v>0</v>
      </c>
      <c r="J335" s="10">
        <f t="shared" si="146"/>
        <v>0</v>
      </c>
      <c r="K335" s="10">
        <f t="shared" ref="K335:K398" si="148">+H335-J335</f>
        <v>14000000</v>
      </c>
      <c r="L335" s="10">
        <f t="shared" si="146"/>
        <v>0</v>
      </c>
      <c r="M335" s="10">
        <f t="shared" si="146"/>
        <v>0</v>
      </c>
      <c r="N335" s="10">
        <f t="shared" si="142"/>
        <v>0</v>
      </c>
      <c r="O335" s="10">
        <f t="shared" si="146"/>
        <v>0</v>
      </c>
      <c r="P335" s="10">
        <f t="shared" si="146"/>
        <v>0</v>
      </c>
      <c r="Q335" s="10">
        <f t="shared" si="143"/>
        <v>0</v>
      </c>
      <c r="R335" s="10">
        <f t="shared" si="144"/>
        <v>14000000</v>
      </c>
      <c r="S335" s="10">
        <f t="shared" si="145"/>
        <v>0</v>
      </c>
      <c r="U335" s="330" t="s">
        <v>531</v>
      </c>
      <c r="V335" s="329" t="s">
        <v>532</v>
      </c>
      <c r="W335" s="332">
        <v>14000000</v>
      </c>
      <c r="X335" s="332">
        <v>0</v>
      </c>
      <c r="Y335" s="332">
        <v>0</v>
      </c>
      <c r="Z335" s="332">
        <v>0</v>
      </c>
      <c r="AA335" s="332">
        <v>0</v>
      </c>
      <c r="AB335" s="332">
        <v>0</v>
      </c>
      <c r="AC335" s="332">
        <v>14000000</v>
      </c>
      <c r="AD335" s="332">
        <v>0</v>
      </c>
      <c r="AE335" s="332">
        <v>0</v>
      </c>
      <c r="AF335" s="332">
        <v>14000000</v>
      </c>
      <c r="AG335" s="332">
        <v>0</v>
      </c>
      <c r="AH335" s="332">
        <v>0</v>
      </c>
      <c r="AI335" s="332">
        <v>0</v>
      </c>
      <c r="AJ335" s="332">
        <v>0</v>
      </c>
      <c r="AK335" s="332">
        <v>0</v>
      </c>
      <c r="AL335" s="332">
        <v>0</v>
      </c>
      <c r="AM335" s="332">
        <v>14000000</v>
      </c>
      <c r="AN335" s="332">
        <v>0</v>
      </c>
    </row>
    <row r="336" spans="1:40" x14ac:dyDescent="0.25">
      <c r="A336" s="13" t="s">
        <v>533</v>
      </c>
      <c r="B336" s="41" t="s">
        <v>534</v>
      </c>
      <c r="C336" s="285"/>
      <c r="D336" s="176">
        <v>14000000</v>
      </c>
      <c r="E336" s="176">
        <v>0</v>
      </c>
      <c r="F336" s="176">
        <v>0</v>
      </c>
      <c r="G336" s="176">
        <v>0</v>
      </c>
      <c r="H336" s="176">
        <f t="shared" si="147"/>
        <v>14000000</v>
      </c>
      <c r="I336" s="176">
        <v>0</v>
      </c>
      <c r="J336" s="176">
        <v>0</v>
      </c>
      <c r="K336" s="176">
        <f t="shared" si="148"/>
        <v>14000000</v>
      </c>
      <c r="L336" s="176">
        <v>0</v>
      </c>
      <c r="M336" s="176">
        <v>0</v>
      </c>
      <c r="N336" s="176">
        <f t="shared" si="142"/>
        <v>0</v>
      </c>
      <c r="O336" s="176">
        <v>0</v>
      </c>
      <c r="P336" s="176">
        <v>0</v>
      </c>
      <c r="Q336" s="176">
        <f t="shared" si="143"/>
        <v>0</v>
      </c>
      <c r="R336" s="176">
        <f t="shared" si="144"/>
        <v>14000000</v>
      </c>
      <c r="S336" s="176">
        <f t="shared" si="145"/>
        <v>0</v>
      </c>
      <c r="U336" s="330" t="s">
        <v>533</v>
      </c>
      <c r="V336" s="329" t="s">
        <v>534</v>
      </c>
      <c r="W336" s="332">
        <v>14000000</v>
      </c>
      <c r="X336" s="332">
        <v>0</v>
      </c>
      <c r="Y336" s="332">
        <v>0</v>
      </c>
      <c r="Z336" s="332">
        <v>0</v>
      </c>
      <c r="AA336" s="332">
        <v>0</v>
      </c>
      <c r="AB336" s="332">
        <v>0</v>
      </c>
      <c r="AC336" s="332">
        <v>14000000</v>
      </c>
      <c r="AD336" s="332">
        <v>0</v>
      </c>
      <c r="AE336" s="332">
        <v>0</v>
      </c>
      <c r="AF336" s="332">
        <v>14000000</v>
      </c>
      <c r="AG336" s="332">
        <v>0</v>
      </c>
      <c r="AH336" s="332">
        <v>0</v>
      </c>
      <c r="AI336" s="332">
        <v>0</v>
      </c>
      <c r="AJ336" s="332">
        <v>0</v>
      </c>
      <c r="AK336" s="332">
        <v>0</v>
      </c>
      <c r="AL336" s="332">
        <v>0</v>
      </c>
      <c r="AM336" s="332">
        <v>14000000</v>
      </c>
      <c r="AN336" s="332">
        <v>0</v>
      </c>
    </row>
    <row r="337" spans="1:40" s="4" customFormat="1" ht="30" x14ac:dyDescent="0.25">
      <c r="A337" s="14" t="s">
        <v>535</v>
      </c>
      <c r="B337" s="173" t="s">
        <v>536</v>
      </c>
      <c r="C337" s="10">
        <f>+C338+C340+C339</f>
        <v>47577977</v>
      </c>
      <c r="D337" s="10">
        <f>+D338+D340+D339</f>
        <v>108829731.82800001</v>
      </c>
      <c r="E337" s="10">
        <f t="shared" ref="E337:P337" si="149">+E338+E340+E339</f>
        <v>0</v>
      </c>
      <c r="F337" s="10">
        <f t="shared" si="149"/>
        <v>0</v>
      </c>
      <c r="G337" s="10">
        <f t="shared" si="149"/>
        <v>0</v>
      </c>
      <c r="H337" s="10">
        <f t="shared" si="147"/>
        <v>108829731.82800001</v>
      </c>
      <c r="I337" s="10">
        <f t="shared" si="149"/>
        <v>0</v>
      </c>
      <c r="J337" s="10">
        <f t="shared" si="149"/>
        <v>55454580</v>
      </c>
      <c r="K337" s="10">
        <f t="shared" si="148"/>
        <v>53375151.828000009</v>
      </c>
      <c r="L337" s="10">
        <f t="shared" si="149"/>
        <v>0</v>
      </c>
      <c r="M337" s="10">
        <f t="shared" si="149"/>
        <v>44220528</v>
      </c>
      <c r="N337" s="10">
        <f t="shared" si="142"/>
        <v>11234052</v>
      </c>
      <c r="O337" s="10">
        <f t="shared" si="149"/>
        <v>0</v>
      </c>
      <c r="P337" s="10">
        <f t="shared" si="149"/>
        <v>55454580</v>
      </c>
      <c r="Q337" s="10">
        <f t="shared" si="143"/>
        <v>0</v>
      </c>
      <c r="R337" s="10">
        <f t="shared" si="144"/>
        <v>53375151.828000009</v>
      </c>
      <c r="S337" s="10">
        <f t="shared" si="145"/>
        <v>44220528</v>
      </c>
      <c r="U337" s="330" t="s">
        <v>535</v>
      </c>
      <c r="V337" s="329" t="s">
        <v>536</v>
      </c>
      <c r="W337" s="332">
        <v>108829731.82800001</v>
      </c>
      <c r="X337" s="332">
        <v>0</v>
      </c>
      <c r="Y337" s="332">
        <v>0</v>
      </c>
      <c r="Z337" s="332">
        <v>0</v>
      </c>
      <c r="AA337" s="332">
        <v>0</v>
      </c>
      <c r="AB337" s="332">
        <v>0</v>
      </c>
      <c r="AC337" s="332">
        <v>108829731.82800001</v>
      </c>
      <c r="AD337" s="332">
        <v>0</v>
      </c>
      <c r="AE337" s="332">
        <v>55454580</v>
      </c>
      <c r="AF337" s="332">
        <v>53375151.828000009</v>
      </c>
      <c r="AG337" s="332">
        <v>0</v>
      </c>
      <c r="AH337" s="332">
        <v>44220528</v>
      </c>
      <c r="AI337" s="332">
        <v>11234052</v>
      </c>
      <c r="AJ337" s="332">
        <v>0</v>
      </c>
      <c r="AK337" s="332">
        <v>55454580</v>
      </c>
      <c r="AL337" s="332">
        <v>0</v>
      </c>
      <c r="AM337" s="332">
        <v>53375151.828000009</v>
      </c>
      <c r="AN337" s="332">
        <v>0</v>
      </c>
    </row>
    <row r="338" spans="1:40" ht="30" x14ac:dyDescent="0.25">
      <c r="A338" s="13" t="s">
        <v>537</v>
      </c>
      <c r="B338" s="41" t="s">
        <v>538</v>
      </c>
      <c r="C338" s="285">
        <v>2009260</v>
      </c>
      <c r="D338" s="176">
        <v>80000000</v>
      </c>
      <c r="E338" s="176">
        <v>0</v>
      </c>
      <c r="F338" s="176">
        <v>0</v>
      </c>
      <c r="G338" s="176">
        <v>0</v>
      </c>
      <c r="H338" s="176">
        <f t="shared" si="147"/>
        <v>80000000</v>
      </c>
      <c r="I338" s="176">
        <v>0</v>
      </c>
      <c r="J338" s="176">
        <v>32704580</v>
      </c>
      <c r="K338" s="176">
        <f t="shared" si="148"/>
        <v>47295420</v>
      </c>
      <c r="L338" s="176">
        <v>0</v>
      </c>
      <c r="M338" s="176">
        <v>31724558</v>
      </c>
      <c r="N338" s="176">
        <f t="shared" si="142"/>
        <v>980022</v>
      </c>
      <c r="O338" s="176">
        <v>0</v>
      </c>
      <c r="P338" s="176">
        <v>32704580</v>
      </c>
      <c r="Q338" s="176">
        <f t="shared" si="143"/>
        <v>0</v>
      </c>
      <c r="R338" s="176">
        <f t="shared" si="144"/>
        <v>47295420</v>
      </c>
      <c r="S338" s="176">
        <f t="shared" si="145"/>
        <v>31724558</v>
      </c>
      <c r="U338" s="330" t="s">
        <v>537</v>
      </c>
      <c r="V338" s="329" t="s">
        <v>538</v>
      </c>
      <c r="W338" s="332">
        <v>80000000</v>
      </c>
      <c r="X338" s="332">
        <v>0</v>
      </c>
      <c r="Y338" s="332">
        <v>0</v>
      </c>
      <c r="Z338" s="332">
        <v>0</v>
      </c>
      <c r="AA338" s="332">
        <v>0</v>
      </c>
      <c r="AB338" s="332">
        <v>0</v>
      </c>
      <c r="AC338" s="332">
        <v>80000000</v>
      </c>
      <c r="AD338" s="332">
        <v>0</v>
      </c>
      <c r="AE338" s="332">
        <v>32704580</v>
      </c>
      <c r="AF338" s="332">
        <v>47295420</v>
      </c>
      <c r="AG338" s="332">
        <v>0</v>
      </c>
      <c r="AH338" s="332">
        <v>31724558</v>
      </c>
      <c r="AI338" s="332">
        <v>980022</v>
      </c>
      <c r="AJ338" s="332">
        <v>0</v>
      </c>
      <c r="AK338" s="332">
        <v>32704580</v>
      </c>
      <c r="AL338" s="332">
        <v>0</v>
      </c>
      <c r="AM338" s="332">
        <v>47295420</v>
      </c>
      <c r="AN338" s="332">
        <v>0</v>
      </c>
    </row>
    <row r="339" spans="1:40" x14ac:dyDescent="0.25">
      <c r="A339" s="269" t="s">
        <v>1719</v>
      </c>
      <c r="B339" s="270" t="s">
        <v>1281</v>
      </c>
      <c r="C339" s="284">
        <v>45568717</v>
      </c>
      <c r="D339" s="239"/>
      <c r="E339" s="239"/>
      <c r="F339" s="239"/>
      <c r="G339" s="239"/>
      <c r="H339" s="239">
        <f t="shared" si="147"/>
        <v>0</v>
      </c>
      <c r="I339" s="239"/>
      <c r="J339" s="239"/>
      <c r="K339" s="239">
        <f t="shared" si="148"/>
        <v>0</v>
      </c>
      <c r="L339" s="239"/>
      <c r="M339" s="239"/>
      <c r="N339" s="239">
        <f t="shared" si="142"/>
        <v>0</v>
      </c>
      <c r="O339" s="239"/>
      <c r="P339" s="239"/>
      <c r="Q339" s="239">
        <f t="shared" si="143"/>
        <v>0</v>
      </c>
      <c r="R339" s="239">
        <f t="shared" si="144"/>
        <v>0</v>
      </c>
      <c r="S339" s="239">
        <f t="shared" si="145"/>
        <v>0</v>
      </c>
      <c r="U339" s="330"/>
      <c r="V339" s="329"/>
      <c r="W339" s="332"/>
      <c r="X339" s="332"/>
      <c r="Y339" s="332"/>
      <c r="Z339" s="332"/>
      <c r="AA339" s="332"/>
      <c r="AB339" s="332"/>
      <c r="AC339" s="332"/>
      <c r="AD339" s="332"/>
      <c r="AE339" s="332"/>
      <c r="AF339" s="332"/>
      <c r="AG339" s="332"/>
      <c r="AH339" s="332"/>
      <c r="AI339" s="332"/>
      <c r="AJ339" s="332"/>
      <c r="AK339" s="332"/>
      <c r="AL339" s="332"/>
      <c r="AM339" s="332"/>
      <c r="AN339" s="332"/>
    </row>
    <row r="340" spans="1:40" s="4" customFormat="1" x14ac:dyDescent="0.25">
      <c r="A340" s="13" t="s">
        <v>539</v>
      </c>
      <c r="B340" s="41" t="s">
        <v>540</v>
      </c>
      <c r="C340" s="285"/>
      <c r="D340" s="176">
        <v>28829731.828000002</v>
      </c>
      <c r="E340" s="176">
        <v>0</v>
      </c>
      <c r="F340" s="176">
        <v>0</v>
      </c>
      <c r="G340" s="176">
        <v>0</v>
      </c>
      <c r="H340" s="176">
        <f t="shared" si="147"/>
        <v>28829731.828000002</v>
      </c>
      <c r="I340" s="176">
        <v>0</v>
      </c>
      <c r="J340" s="176">
        <v>22750000</v>
      </c>
      <c r="K340" s="176">
        <f t="shared" si="148"/>
        <v>6079731.8280000016</v>
      </c>
      <c r="L340" s="176">
        <v>0</v>
      </c>
      <c r="M340" s="176">
        <v>12495970</v>
      </c>
      <c r="N340" s="176">
        <f t="shared" si="142"/>
        <v>10254030</v>
      </c>
      <c r="O340" s="176">
        <v>0</v>
      </c>
      <c r="P340" s="176">
        <v>22750000</v>
      </c>
      <c r="Q340" s="176">
        <f t="shared" si="143"/>
        <v>0</v>
      </c>
      <c r="R340" s="176">
        <f t="shared" si="144"/>
        <v>6079731.8280000016</v>
      </c>
      <c r="S340" s="176">
        <f t="shared" si="145"/>
        <v>12495970</v>
      </c>
      <c r="U340" s="330" t="s">
        <v>539</v>
      </c>
      <c r="V340" s="329" t="s">
        <v>540</v>
      </c>
      <c r="W340" s="332">
        <v>28829731.828000002</v>
      </c>
      <c r="X340" s="332">
        <v>0</v>
      </c>
      <c r="Y340" s="332">
        <v>0</v>
      </c>
      <c r="Z340" s="332">
        <v>0</v>
      </c>
      <c r="AA340" s="332">
        <v>0</v>
      </c>
      <c r="AB340" s="332">
        <v>0</v>
      </c>
      <c r="AC340" s="332">
        <v>28829731.828000002</v>
      </c>
      <c r="AD340" s="332">
        <v>0</v>
      </c>
      <c r="AE340" s="332">
        <v>22750000</v>
      </c>
      <c r="AF340" s="332">
        <v>6079731.8280000016</v>
      </c>
      <c r="AG340" s="332">
        <v>0</v>
      </c>
      <c r="AH340" s="332">
        <v>12495970</v>
      </c>
      <c r="AI340" s="332">
        <v>10254030</v>
      </c>
      <c r="AJ340" s="332">
        <v>0</v>
      </c>
      <c r="AK340" s="332">
        <v>22750000</v>
      </c>
      <c r="AL340" s="332">
        <v>0</v>
      </c>
      <c r="AM340" s="332">
        <v>6079731.8280000016</v>
      </c>
      <c r="AN340" s="332">
        <v>0</v>
      </c>
    </row>
    <row r="341" spans="1:40" s="4" customFormat="1" x14ac:dyDescent="0.25">
      <c r="A341" s="14" t="s">
        <v>541</v>
      </c>
      <c r="B341" s="9" t="s">
        <v>542</v>
      </c>
      <c r="C341" s="10">
        <f>+C342</f>
        <v>82000000</v>
      </c>
      <c r="D341" s="10">
        <f>+D342</f>
        <v>468235.52699997998</v>
      </c>
      <c r="E341" s="10">
        <f t="shared" ref="E341:P341" si="150">+E342</f>
        <v>0</v>
      </c>
      <c r="F341" s="10">
        <f t="shared" si="150"/>
        <v>0</v>
      </c>
      <c r="G341" s="10">
        <f t="shared" si="150"/>
        <v>0</v>
      </c>
      <c r="H341" s="10">
        <f t="shared" si="147"/>
        <v>468235.52699997998</v>
      </c>
      <c r="I341" s="10">
        <f t="shared" si="150"/>
        <v>0</v>
      </c>
      <c r="J341" s="10">
        <f t="shared" si="150"/>
        <v>0</v>
      </c>
      <c r="K341" s="10">
        <f t="shared" si="148"/>
        <v>468235.52699997998</v>
      </c>
      <c r="L341" s="10">
        <f t="shared" si="150"/>
        <v>0</v>
      </c>
      <c r="M341" s="10">
        <f t="shared" si="150"/>
        <v>0</v>
      </c>
      <c r="N341" s="10">
        <f t="shared" si="142"/>
        <v>0</v>
      </c>
      <c r="O341" s="10">
        <f t="shared" si="150"/>
        <v>0</v>
      </c>
      <c r="P341" s="10">
        <f t="shared" si="150"/>
        <v>0</v>
      </c>
      <c r="Q341" s="10">
        <f t="shared" si="143"/>
        <v>0</v>
      </c>
      <c r="R341" s="10">
        <f t="shared" si="144"/>
        <v>468235.52699997998</v>
      </c>
      <c r="S341" s="10">
        <f t="shared" si="145"/>
        <v>0</v>
      </c>
      <c r="U341" s="330" t="s">
        <v>541</v>
      </c>
      <c r="V341" s="329" t="s">
        <v>542</v>
      </c>
      <c r="W341" s="332">
        <v>468235.52699997998</v>
      </c>
      <c r="X341" s="332">
        <v>0</v>
      </c>
      <c r="Y341" s="332">
        <v>0</v>
      </c>
      <c r="Z341" s="332">
        <v>0</v>
      </c>
      <c r="AA341" s="332">
        <v>0</v>
      </c>
      <c r="AB341" s="332">
        <v>0</v>
      </c>
      <c r="AC341" s="332">
        <v>468235.52699997998</v>
      </c>
      <c r="AD341" s="332">
        <v>0</v>
      </c>
      <c r="AE341" s="332">
        <v>0</v>
      </c>
      <c r="AF341" s="332">
        <v>468235.52699997998</v>
      </c>
      <c r="AG341" s="332">
        <v>0</v>
      </c>
      <c r="AH341" s="332">
        <v>0</v>
      </c>
      <c r="AI341" s="332">
        <v>0</v>
      </c>
      <c r="AJ341" s="332">
        <v>0</v>
      </c>
      <c r="AK341" s="332">
        <v>0</v>
      </c>
      <c r="AL341" s="332">
        <v>0</v>
      </c>
      <c r="AM341" s="332">
        <v>468235.52699997998</v>
      </c>
      <c r="AN341" s="332">
        <v>0</v>
      </c>
    </row>
    <row r="342" spans="1:40" s="4" customFormat="1" x14ac:dyDescent="0.25">
      <c r="A342" s="13" t="s">
        <v>543</v>
      </c>
      <c r="B342" s="1" t="s">
        <v>544</v>
      </c>
      <c r="C342" s="239">
        <v>82000000</v>
      </c>
      <c r="D342" s="176">
        <v>468235.52699997998</v>
      </c>
      <c r="E342" s="176">
        <v>0</v>
      </c>
      <c r="F342" s="176">
        <v>0</v>
      </c>
      <c r="G342" s="176">
        <v>0</v>
      </c>
      <c r="H342" s="176">
        <f t="shared" si="147"/>
        <v>468235.52699997998</v>
      </c>
      <c r="I342" s="176">
        <v>0</v>
      </c>
      <c r="J342" s="176">
        <v>0</v>
      </c>
      <c r="K342" s="176">
        <f t="shared" si="148"/>
        <v>468235.52699997998</v>
      </c>
      <c r="L342" s="176">
        <v>0</v>
      </c>
      <c r="M342" s="176">
        <v>0</v>
      </c>
      <c r="N342" s="176">
        <f t="shared" si="142"/>
        <v>0</v>
      </c>
      <c r="O342" s="176">
        <v>0</v>
      </c>
      <c r="P342" s="176">
        <v>0</v>
      </c>
      <c r="Q342" s="176">
        <f t="shared" si="143"/>
        <v>0</v>
      </c>
      <c r="R342" s="176">
        <f t="shared" si="144"/>
        <v>468235.52699997998</v>
      </c>
      <c r="S342" s="176">
        <f t="shared" si="145"/>
        <v>0</v>
      </c>
      <c r="U342" s="330" t="s">
        <v>543</v>
      </c>
      <c r="V342" s="329" t="s">
        <v>544</v>
      </c>
      <c r="W342" s="332">
        <v>468235.52699997998</v>
      </c>
      <c r="X342" s="332">
        <v>0</v>
      </c>
      <c r="Y342" s="332">
        <v>0</v>
      </c>
      <c r="Z342" s="332">
        <v>0</v>
      </c>
      <c r="AA342" s="332">
        <v>0</v>
      </c>
      <c r="AB342" s="332">
        <v>0</v>
      </c>
      <c r="AC342" s="332">
        <v>468235.52699997998</v>
      </c>
      <c r="AD342" s="332">
        <v>0</v>
      </c>
      <c r="AE342" s="332">
        <v>0</v>
      </c>
      <c r="AF342" s="332">
        <v>468235.52699997998</v>
      </c>
      <c r="AG342" s="332">
        <v>0</v>
      </c>
      <c r="AH342" s="332">
        <v>0</v>
      </c>
      <c r="AI342" s="332">
        <v>0</v>
      </c>
      <c r="AJ342" s="332">
        <v>0</v>
      </c>
      <c r="AK342" s="332">
        <v>0</v>
      </c>
      <c r="AL342" s="332">
        <v>0</v>
      </c>
      <c r="AM342" s="332">
        <v>468235.52699997998</v>
      </c>
      <c r="AN342" s="332">
        <v>0</v>
      </c>
    </row>
    <row r="343" spans="1:40" s="4" customFormat="1" x14ac:dyDescent="0.25">
      <c r="A343" s="11" t="s">
        <v>545</v>
      </c>
      <c r="B343" s="5" t="s">
        <v>42</v>
      </c>
      <c r="C343" s="6">
        <f>+C344</f>
        <v>447804403</v>
      </c>
      <c r="D343" s="6">
        <f>+D344</f>
        <v>386883923.94</v>
      </c>
      <c r="E343" s="6">
        <f t="shared" ref="E343:P343" si="151">+E344</f>
        <v>0</v>
      </c>
      <c r="F343" s="6">
        <f t="shared" si="151"/>
        <v>0</v>
      </c>
      <c r="G343" s="6">
        <f t="shared" si="151"/>
        <v>0</v>
      </c>
      <c r="H343" s="6">
        <f t="shared" si="147"/>
        <v>386883923.94</v>
      </c>
      <c r="I343" s="6">
        <f t="shared" si="151"/>
        <v>29042352</v>
      </c>
      <c r="J343" s="6">
        <f t="shared" si="151"/>
        <v>322734044</v>
      </c>
      <c r="K343" s="6">
        <f t="shared" si="148"/>
        <v>64149879.939999998</v>
      </c>
      <c r="L343" s="6">
        <f t="shared" si="151"/>
        <v>25239047</v>
      </c>
      <c r="M343" s="6">
        <f t="shared" si="151"/>
        <v>322734044</v>
      </c>
      <c r="N343" s="6">
        <f t="shared" si="142"/>
        <v>0</v>
      </c>
      <c r="O343" s="6">
        <f t="shared" si="151"/>
        <v>28035748</v>
      </c>
      <c r="P343" s="6">
        <f t="shared" si="151"/>
        <v>331381518</v>
      </c>
      <c r="Q343" s="6">
        <f t="shared" si="143"/>
        <v>8647474</v>
      </c>
      <c r="R343" s="6">
        <f t="shared" si="144"/>
        <v>55502405.939999998</v>
      </c>
      <c r="S343" s="6">
        <f t="shared" si="145"/>
        <v>322734044</v>
      </c>
      <c r="U343" s="330" t="s">
        <v>545</v>
      </c>
      <c r="V343" s="329" t="s">
        <v>42</v>
      </c>
      <c r="W343" s="332">
        <v>386883925.86400002</v>
      </c>
      <c r="X343" s="332">
        <v>0</v>
      </c>
      <c r="Y343" s="332">
        <v>0</v>
      </c>
      <c r="Z343" s="332">
        <v>0</v>
      </c>
      <c r="AA343" s="332">
        <v>0</v>
      </c>
      <c r="AB343" s="332">
        <v>0</v>
      </c>
      <c r="AC343" s="332">
        <v>386883925.86400002</v>
      </c>
      <c r="AD343" s="332">
        <v>29042352</v>
      </c>
      <c r="AE343" s="332">
        <v>322734044</v>
      </c>
      <c r="AF343" s="332">
        <v>64149881.864000022</v>
      </c>
      <c r="AG343" s="332">
        <v>25239047</v>
      </c>
      <c r="AH343" s="332">
        <v>327404853</v>
      </c>
      <c r="AI343" s="332">
        <v>18778769</v>
      </c>
      <c r="AJ343" s="332">
        <v>28035748</v>
      </c>
      <c r="AK343" s="332">
        <v>331381518</v>
      </c>
      <c r="AL343" s="332">
        <v>8647474</v>
      </c>
      <c r="AM343" s="332">
        <v>55502407.864000022</v>
      </c>
      <c r="AN343" s="332">
        <v>0</v>
      </c>
    </row>
    <row r="344" spans="1:40" x14ac:dyDescent="0.25">
      <c r="A344" s="13" t="s">
        <v>546</v>
      </c>
      <c r="B344" s="1" t="s">
        <v>42</v>
      </c>
      <c r="C344" s="239">
        <v>447804403</v>
      </c>
      <c r="D344" s="176">
        <v>386883923.94</v>
      </c>
      <c r="E344" s="176">
        <v>0</v>
      </c>
      <c r="F344" s="176">
        <v>0</v>
      </c>
      <c r="G344" s="176">
        <v>0</v>
      </c>
      <c r="H344" s="176">
        <f t="shared" si="147"/>
        <v>386883923.94</v>
      </c>
      <c r="I344" s="176">
        <v>29042352</v>
      </c>
      <c r="J344" s="176">
        <v>322734044</v>
      </c>
      <c r="K344" s="176">
        <f t="shared" si="148"/>
        <v>64149879.939999998</v>
      </c>
      <c r="L344" s="176">
        <v>25239047</v>
      </c>
      <c r="M344" s="176">
        <f>+J344</f>
        <v>322734044</v>
      </c>
      <c r="N344" s="176">
        <f t="shared" si="142"/>
        <v>0</v>
      </c>
      <c r="O344" s="176">
        <v>28035748</v>
      </c>
      <c r="P344" s="176">
        <v>331381518</v>
      </c>
      <c r="Q344" s="176">
        <f t="shared" si="143"/>
        <v>8647474</v>
      </c>
      <c r="R344" s="176">
        <f t="shared" si="144"/>
        <v>55502405.939999998</v>
      </c>
      <c r="S344" s="176">
        <f t="shared" si="145"/>
        <v>322734044</v>
      </c>
      <c r="U344" s="330" t="s">
        <v>546</v>
      </c>
      <c r="V344" s="329" t="s">
        <v>42</v>
      </c>
      <c r="W344" s="332">
        <v>386883925.86400002</v>
      </c>
      <c r="X344" s="332">
        <v>0</v>
      </c>
      <c r="Y344" s="332">
        <v>0</v>
      </c>
      <c r="Z344" s="332">
        <v>0</v>
      </c>
      <c r="AA344" s="332">
        <v>0</v>
      </c>
      <c r="AB344" s="332">
        <v>0</v>
      </c>
      <c r="AC344" s="332">
        <v>386883925.86400002</v>
      </c>
      <c r="AD344" s="332">
        <v>29042352</v>
      </c>
      <c r="AE344" s="332">
        <v>322734044</v>
      </c>
      <c r="AF344" s="332">
        <v>64149881.864000022</v>
      </c>
      <c r="AG344" s="332">
        <v>25239047</v>
      </c>
      <c r="AH344" s="332">
        <v>327404853</v>
      </c>
      <c r="AI344" s="332">
        <v>18778769</v>
      </c>
      <c r="AJ344" s="332">
        <v>28035748</v>
      </c>
      <c r="AK344" s="332">
        <v>331381518</v>
      </c>
      <c r="AL344" s="332">
        <v>8647474</v>
      </c>
      <c r="AM344" s="332">
        <v>55502407.864000022</v>
      </c>
      <c r="AN344" s="332">
        <v>0</v>
      </c>
    </row>
    <row r="345" spans="1:40" x14ac:dyDescent="0.25">
      <c r="A345" s="11" t="s">
        <v>547</v>
      </c>
      <c r="B345" s="5" t="s">
        <v>548</v>
      </c>
      <c r="C345" s="6">
        <f>+C346+C350</f>
        <v>1099254501</v>
      </c>
      <c r="D345" s="6">
        <f>+D346+D350</f>
        <v>186961876.208</v>
      </c>
      <c r="E345" s="6">
        <f t="shared" ref="E345:P345" si="152">+E346+E350</f>
        <v>100179794</v>
      </c>
      <c r="F345" s="6">
        <f t="shared" si="152"/>
        <v>0</v>
      </c>
      <c r="G345" s="6">
        <f t="shared" si="152"/>
        <v>0</v>
      </c>
      <c r="H345" s="6">
        <f t="shared" si="147"/>
        <v>287141670.208</v>
      </c>
      <c r="I345" s="6">
        <f t="shared" si="152"/>
        <v>12982221</v>
      </c>
      <c r="J345" s="6">
        <f t="shared" si="152"/>
        <v>155866386.998</v>
      </c>
      <c r="K345" s="6">
        <f t="shared" si="148"/>
        <v>131275283.21000001</v>
      </c>
      <c r="L345" s="6">
        <f t="shared" si="152"/>
        <v>34469578</v>
      </c>
      <c r="M345" s="6">
        <f t="shared" si="152"/>
        <v>155866386.998</v>
      </c>
      <c r="N345" s="6">
        <f t="shared" si="142"/>
        <v>0</v>
      </c>
      <c r="O345" s="6">
        <f t="shared" si="152"/>
        <v>16462221</v>
      </c>
      <c r="P345" s="6">
        <f t="shared" si="152"/>
        <v>187552269.998</v>
      </c>
      <c r="Q345" s="6">
        <f t="shared" si="143"/>
        <v>31685883</v>
      </c>
      <c r="R345" s="6">
        <f t="shared" si="144"/>
        <v>99589400.210000008</v>
      </c>
      <c r="S345" s="6">
        <f t="shared" si="145"/>
        <v>155866386.998</v>
      </c>
      <c r="U345" s="330" t="s">
        <v>547</v>
      </c>
      <c r="V345" s="329" t="s">
        <v>548</v>
      </c>
      <c r="W345" s="332">
        <v>186961876.208</v>
      </c>
      <c r="X345" s="332">
        <v>100179794</v>
      </c>
      <c r="Y345" s="332">
        <v>0</v>
      </c>
      <c r="Z345" s="332">
        <v>0</v>
      </c>
      <c r="AA345" s="332">
        <v>0</v>
      </c>
      <c r="AB345" s="332">
        <v>0</v>
      </c>
      <c r="AC345" s="332">
        <v>287141670.208</v>
      </c>
      <c r="AD345" s="332">
        <v>12982221</v>
      </c>
      <c r="AE345" s="332">
        <v>155866386.998</v>
      </c>
      <c r="AF345" s="332">
        <v>131275283.21000001</v>
      </c>
      <c r="AG345" s="332">
        <v>34469578</v>
      </c>
      <c r="AH345" s="332">
        <v>170619819.998</v>
      </c>
      <c r="AI345" s="332">
        <v>-14753433</v>
      </c>
      <c r="AJ345" s="332">
        <v>16462221</v>
      </c>
      <c r="AK345" s="332">
        <v>187552269.998</v>
      </c>
      <c r="AL345" s="332">
        <v>31685883</v>
      </c>
      <c r="AM345" s="332">
        <v>99589400.210000008</v>
      </c>
      <c r="AN345" s="332">
        <v>0</v>
      </c>
    </row>
    <row r="346" spans="1:40" x14ac:dyDescent="0.25">
      <c r="A346" s="11" t="s">
        <v>549</v>
      </c>
      <c r="B346" s="5" t="s">
        <v>550</v>
      </c>
      <c r="C346" s="6">
        <f>+C347</f>
        <v>184172636</v>
      </c>
      <c r="D346" s="6">
        <f>+D347</f>
        <v>186961876.208</v>
      </c>
      <c r="E346" s="6">
        <f>+E347</f>
        <v>0</v>
      </c>
      <c r="F346" s="6">
        <f>+F347</f>
        <v>0</v>
      </c>
      <c r="G346" s="6">
        <f>+G347</f>
        <v>0</v>
      </c>
      <c r="H346" s="6">
        <f t="shared" si="147"/>
        <v>186961876.208</v>
      </c>
      <c r="I346" s="6">
        <f>+I347</f>
        <v>1160000</v>
      </c>
      <c r="J346" s="6">
        <f>+J347</f>
        <v>144044165.998</v>
      </c>
      <c r="K346" s="6">
        <f t="shared" si="148"/>
        <v>42917710.210000008</v>
      </c>
      <c r="L346" s="6">
        <f>+L347</f>
        <v>22647357</v>
      </c>
      <c r="M346" s="6">
        <f>+M347</f>
        <v>144044165.998</v>
      </c>
      <c r="N346" s="6">
        <f t="shared" si="142"/>
        <v>0</v>
      </c>
      <c r="O346" s="6">
        <f>+O347</f>
        <v>4640000</v>
      </c>
      <c r="P346" s="6">
        <f>+P347</f>
        <v>175730048.998</v>
      </c>
      <c r="Q346" s="6">
        <f t="shared" si="143"/>
        <v>31685883</v>
      </c>
      <c r="R346" s="6">
        <f t="shared" si="144"/>
        <v>11231827.210000008</v>
      </c>
      <c r="S346" s="6">
        <f t="shared" si="145"/>
        <v>144044165.998</v>
      </c>
      <c r="U346" s="330" t="s">
        <v>549</v>
      </c>
      <c r="V346" s="329" t="s">
        <v>550</v>
      </c>
      <c r="W346" s="332">
        <v>186961876.208</v>
      </c>
      <c r="X346" s="332">
        <v>0</v>
      </c>
      <c r="Y346" s="332">
        <v>0</v>
      </c>
      <c r="Z346" s="332">
        <v>0</v>
      </c>
      <c r="AA346" s="332">
        <v>0</v>
      </c>
      <c r="AB346" s="332">
        <v>0</v>
      </c>
      <c r="AC346" s="332">
        <v>186961876.208</v>
      </c>
      <c r="AD346" s="332">
        <v>1160000</v>
      </c>
      <c r="AE346" s="332">
        <v>144044165.998</v>
      </c>
      <c r="AF346" s="332">
        <v>42917710.210000008</v>
      </c>
      <c r="AG346" s="332">
        <v>22647357</v>
      </c>
      <c r="AH346" s="332">
        <v>158797598.998</v>
      </c>
      <c r="AI346" s="332">
        <v>-14753433</v>
      </c>
      <c r="AJ346" s="332">
        <v>4640000</v>
      </c>
      <c r="AK346" s="332">
        <v>175730048.998</v>
      </c>
      <c r="AL346" s="332">
        <v>31685883</v>
      </c>
      <c r="AM346" s="332">
        <v>11231827.210000008</v>
      </c>
      <c r="AN346" s="332">
        <v>0</v>
      </c>
    </row>
    <row r="347" spans="1:40" s="4" customFormat="1" x14ac:dyDescent="0.25">
      <c r="A347" s="11" t="s">
        <v>551</v>
      </c>
      <c r="B347" s="5" t="s">
        <v>552</v>
      </c>
      <c r="C347" s="6">
        <f>+C348</f>
        <v>184172636</v>
      </c>
      <c r="D347" s="6">
        <f>+D348</f>
        <v>186961876.208</v>
      </c>
      <c r="E347" s="6">
        <f t="shared" ref="E347:P348" si="153">+E348</f>
        <v>0</v>
      </c>
      <c r="F347" s="6">
        <f t="shared" si="153"/>
        <v>0</v>
      </c>
      <c r="G347" s="6">
        <f t="shared" si="153"/>
        <v>0</v>
      </c>
      <c r="H347" s="6">
        <f t="shared" si="147"/>
        <v>186961876.208</v>
      </c>
      <c r="I347" s="6">
        <f t="shared" si="153"/>
        <v>1160000</v>
      </c>
      <c r="J347" s="6">
        <f t="shared" si="153"/>
        <v>144044165.998</v>
      </c>
      <c r="K347" s="6">
        <f t="shared" si="148"/>
        <v>42917710.210000008</v>
      </c>
      <c r="L347" s="6">
        <f t="shared" si="153"/>
        <v>22647357</v>
      </c>
      <c r="M347" s="6">
        <f t="shared" si="153"/>
        <v>144044165.998</v>
      </c>
      <c r="N347" s="6">
        <f t="shared" si="142"/>
        <v>0</v>
      </c>
      <c r="O347" s="6">
        <f t="shared" si="153"/>
        <v>4640000</v>
      </c>
      <c r="P347" s="6">
        <f t="shared" si="153"/>
        <v>175730048.998</v>
      </c>
      <c r="Q347" s="6">
        <f t="shared" si="143"/>
        <v>31685883</v>
      </c>
      <c r="R347" s="6">
        <f t="shared" si="144"/>
        <v>11231827.210000008</v>
      </c>
      <c r="S347" s="6">
        <f t="shared" si="145"/>
        <v>144044165.998</v>
      </c>
      <c r="U347" s="330" t="s">
        <v>551</v>
      </c>
      <c r="V347" s="329" t="s">
        <v>552</v>
      </c>
      <c r="W347" s="332">
        <v>186961876.208</v>
      </c>
      <c r="X347" s="332">
        <v>0</v>
      </c>
      <c r="Y347" s="332">
        <v>0</v>
      </c>
      <c r="Z347" s="332">
        <v>0</v>
      </c>
      <c r="AA347" s="332">
        <v>0</v>
      </c>
      <c r="AB347" s="332">
        <v>0</v>
      </c>
      <c r="AC347" s="332">
        <v>186961876.208</v>
      </c>
      <c r="AD347" s="332">
        <v>1160000</v>
      </c>
      <c r="AE347" s="332">
        <v>144044165.998</v>
      </c>
      <c r="AF347" s="332">
        <v>42917710.210000008</v>
      </c>
      <c r="AG347" s="332">
        <v>22647357</v>
      </c>
      <c r="AH347" s="332">
        <v>158797598.998</v>
      </c>
      <c r="AI347" s="332">
        <v>-14753433</v>
      </c>
      <c r="AJ347" s="332">
        <v>4640000</v>
      </c>
      <c r="AK347" s="332">
        <v>175730048.998</v>
      </c>
      <c r="AL347" s="332">
        <v>31685883</v>
      </c>
      <c r="AM347" s="332">
        <v>11231827.210000008</v>
      </c>
      <c r="AN347" s="332">
        <v>0</v>
      </c>
    </row>
    <row r="348" spans="1:40" x14ac:dyDescent="0.25">
      <c r="A348" s="14" t="s">
        <v>553</v>
      </c>
      <c r="B348" s="9" t="s">
        <v>552</v>
      </c>
      <c r="C348" s="10">
        <f>+C349</f>
        <v>184172636</v>
      </c>
      <c r="D348" s="10">
        <f>+D349</f>
        <v>186961876.208</v>
      </c>
      <c r="E348" s="10">
        <f t="shared" si="153"/>
        <v>0</v>
      </c>
      <c r="F348" s="10">
        <f t="shared" si="153"/>
        <v>0</v>
      </c>
      <c r="G348" s="10">
        <f t="shared" si="153"/>
        <v>0</v>
      </c>
      <c r="H348" s="10">
        <f t="shared" si="147"/>
        <v>186961876.208</v>
      </c>
      <c r="I348" s="10">
        <f t="shared" si="153"/>
        <v>1160000</v>
      </c>
      <c r="J348" s="10">
        <f t="shared" si="153"/>
        <v>144044165.998</v>
      </c>
      <c r="K348" s="10">
        <f t="shared" si="148"/>
        <v>42917710.210000008</v>
      </c>
      <c r="L348" s="10">
        <f t="shared" si="153"/>
        <v>22647357</v>
      </c>
      <c r="M348" s="10">
        <f t="shared" si="153"/>
        <v>144044165.998</v>
      </c>
      <c r="N348" s="10">
        <f t="shared" si="142"/>
        <v>0</v>
      </c>
      <c r="O348" s="10">
        <f t="shared" si="153"/>
        <v>4640000</v>
      </c>
      <c r="P348" s="10">
        <f t="shared" si="153"/>
        <v>175730048.998</v>
      </c>
      <c r="Q348" s="10">
        <f t="shared" si="143"/>
        <v>31685883</v>
      </c>
      <c r="R348" s="10">
        <f t="shared" si="144"/>
        <v>11231827.210000008</v>
      </c>
      <c r="S348" s="10">
        <f t="shared" si="145"/>
        <v>144044165.998</v>
      </c>
      <c r="U348" s="330" t="s">
        <v>553</v>
      </c>
      <c r="V348" s="329" t="s">
        <v>552</v>
      </c>
      <c r="W348" s="332">
        <v>186961876.208</v>
      </c>
      <c r="X348" s="332">
        <v>0</v>
      </c>
      <c r="Y348" s="332">
        <v>0</v>
      </c>
      <c r="Z348" s="332">
        <v>0</v>
      </c>
      <c r="AA348" s="332">
        <v>0</v>
      </c>
      <c r="AB348" s="332">
        <v>0</v>
      </c>
      <c r="AC348" s="332">
        <v>186961876.208</v>
      </c>
      <c r="AD348" s="332">
        <v>1160000</v>
      </c>
      <c r="AE348" s="332">
        <v>144044165.998</v>
      </c>
      <c r="AF348" s="332">
        <v>42917710.210000008</v>
      </c>
      <c r="AG348" s="332">
        <v>22647357</v>
      </c>
      <c r="AH348" s="332">
        <v>158797598.998</v>
      </c>
      <c r="AI348" s="332">
        <v>-14753433</v>
      </c>
      <c r="AJ348" s="332">
        <v>4640000</v>
      </c>
      <c r="AK348" s="332">
        <v>175730048.998</v>
      </c>
      <c r="AL348" s="332">
        <v>31685883</v>
      </c>
      <c r="AM348" s="332">
        <v>11231827.210000008</v>
      </c>
      <c r="AN348" s="332">
        <v>0</v>
      </c>
    </row>
    <row r="349" spans="1:40" s="4" customFormat="1" x14ac:dyDescent="0.25">
      <c r="A349" s="13" t="s">
        <v>554</v>
      </c>
      <c r="B349" s="1" t="s">
        <v>552</v>
      </c>
      <c r="C349" s="239">
        <v>184172636</v>
      </c>
      <c r="D349" s="176">
        <v>186961876.208</v>
      </c>
      <c r="E349" s="176">
        <v>0</v>
      </c>
      <c r="F349" s="176">
        <v>0</v>
      </c>
      <c r="G349" s="176">
        <v>0</v>
      </c>
      <c r="H349" s="176">
        <f t="shared" si="147"/>
        <v>186961876.208</v>
      </c>
      <c r="I349" s="176">
        <v>1160000</v>
      </c>
      <c r="J349" s="176">
        <v>144044165.998</v>
      </c>
      <c r="K349" s="176">
        <f t="shared" si="148"/>
        <v>42917710.210000008</v>
      </c>
      <c r="L349" s="176">
        <v>22647357</v>
      </c>
      <c r="M349" s="176">
        <f>+J349</f>
        <v>144044165.998</v>
      </c>
      <c r="N349" s="176">
        <f t="shared" si="142"/>
        <v>0</v>
      </c>
      <c r="O349" s="176">
        <v>4640000</v>
      </c>
      <c r="P349" s="176">
        <v>175730048.998</v>
      </c>
      <c r="Q349" s="176">
        <f t="shared" si="143"/>
        <v>31685883</v>
      </c>
      <c r="R349" s="176">
        <f t="shared" si="144"/>
        <v>11231827.210000008</v>
      </c>
      <c r="S349" s="176">
        <f t="shared" si="145"/>
        <v>144044165.998</v>
      </c>
      <c r="U349" s="330" t="s">
        <v>554</v>
      </c>
      <c r="V349" s="329" t="s">
        <v>552</v>
      </c>
      <c r="W349" s="332">
        <v>186961876.208</v>
      </c>
      <c r="X349" s="332">
        <v>0</v>
      </c>
      <c r="Y349" s="332">
        <v>0</v>
      </c>
      <c r="Z349" s="332">
        <v>0</v>
      </c>
      <c r="AA349" s="332">
        <v>0</v>
      </c>
      <c r="AB349" s="332">
        <v>0</v>
      </c>
      <c r="AC349" s="332">
        <v>186961876.208</v>
      </c>
      <c r="AD349" s="332">
        <v>1160000</v>
      </c>
      <c r="AE349" s="332">
        <v>144044165.998</v>
      </c>
      <c r="AF349" s="332">
        <v>42917710.210000008</v>
      </c>
      <c r="AG349" s="332">
        <v>22647357</v>
      </c>
      <c r="AH349" s="332">
        <v>158797598.998</v>
      </c>
      <c r="AI349" s="332">
        <v>-14753433</v>
      </c>
      <c r="AJ349" s="332">
        <v>4640000</v>
      </c>
      <c r="AK349" s="332">
        <v>175730048.998</v>
      </c>
      <c r="AL349" s="332">
        <v>31685883</v>
      </c>
      <c r="AM349" s="332">
        <v>11231827.210000008</v>
      </c>
      <c r="AN349" s="332">
        <v>0</v>
      </c>
    </row>
    <row r="350" spans="1:40" x14ac:dyDescent="0.25">
      <c r="A350" s="11" t="s">
        <v>1720</v>
      </c>
      <c r="B350" s="5" t="s">
        <v>1037</v>
      </c>
      <c r="C350" s="6">
        <f>+C351</f>
        <v>915081865</v>
      </c>
      <c r="D350" s="6">
        <f>+D351</f>
        <v>0</v>
      </c>
      <c r="E350" s="6">
        <f>+E351</f>
        <v>100179794</v>
      </c>
      <c r="F350" s="6">
        <f>+F351</f>
        <v>0</v>
      </c>
      <c r="G350" s="6">
        <f>+G351</f>
        <v>0</v>
      </c>
      <c r="H350" s="6">
        <f t="shared" si="147"/>
        <v>100179794</v>
      </c>
      <c r="I350" s="6">
        <v>11822221</v>
      </c>
      <c r="J350" s="6">
        <v>11822221</v>
      </c>
      <c r="K350" s="6">
        <f t="shared" si="148"/>
        <v>88357573</v>
      </c>
      <c r="L350" s="6">
        <v>11822221</v>
      </c>
      <c r="M350" s="6">
        <v>11822221</v>
      </c>
      <c r="N350" s="6">
        <f t="shared" si="142"/>
        <v>0</v>
      </c>
      <c r="O350" s="6">
        <v>11822221</v>
      </c>
      <c r="P350" s="6">
        <v>11822221</v>
      </c>
      <c r="Q350" s="6">
        <f t="shared" si="143"/>
        <v>0</v>
      </c>
      <c r="R350" s="6">
        <f t="shared" si="144"/>
        <v>88357573</v>
      </c>
      <c r="S350" s="6">
        <f t="shared" si="145"/>
        <v>11822221</v>
      </c>
      <c r="U350" s="330" t="s">
        <v>1720</v>
      </c>
      <c r="V350" s="329" t="s">
        <v>1037</v>
      </c>
      <c r="W350" s="332">
        <v>0</v>
      </c>
      <c r="X350" s="332">
        <v>100179794</v>
      </c>
      <c r="Y350" s="332">
        <v>0</v>
      </c>
      <c r="Z350" s="332">
        <v>0</v>
      </c>
      <c r="AA350" s="332">
        <v>0</v>
      </c>
      <c r="AB350" s="332">
        <v>0</v>
      </c>
      <c r="AC350" s="332">
        <v>100179794</v>
      </c>
      <c r="AD350" s="332">
        <v>11822221</v>
      </c>
      <c r="AE350" s="332">
        <v>11822221</v>
      </c>
      <c r="AF350" s="332">
        <v>88357573</v>
      </c>
      <c r="AG350" s="332">
        <v>11822221</v>
      </c>
      <c r="AH350" s="332">
        <v>11822221</v>
      </c>
      <c r="AI350" s="332">
        <v>0</v>
      </c>
      <c r="AJ350" s="332">
        <v>11822221</v>
      </c>
      <c r="AK350" s="332">
        <v>11822221</v>
      </c>
      <c r="AL350" s="332">
        <v>0</v>
      </c>
      <c r="AM350" s="332">
        <v>88357573</v>
      </c>
      <c r="AN350" s="332">
        <v>0</v>
      </c>
    </row>
    <row r="351" spans="1:40" s="264" customFormat="1" ht="39" customHeight="1" x14ac:dyDescent="0.25">
      <c r="A351" s="14" t="s">
        <v>1721</v>
      </c>
      <c r="B351" s="9" t="s">
        <v>1722</v>
      </c>
      <c r="C351" s="10">
        <f>+C353</f>
        <v>915081865</v>
      </c>
      <c r="D351" s="10">
        <f>+D353+D352</f>
        <v>0</v>
      </c>
      <c r="E351" s="10">
        <f t="shared" ref="E351:S351" si="154">+E353+E352</f>
        <v>100179794</v>
      </c>
      <c r="F351" s="10">
        <f t="shared" si="154"/>
        <v>0</v>
      </c>
      <c r="G351" s="10">
        <f t="shared" si="154"/>
        <v>0</v>
      </c>
      <c r="H351" s="10">
        <f t="shared" si="154"/>
        <v>100179794</v>
      </c>
      <c r="I351" s="10">
        <f t="shared" si="154"/>
        <v>11822221</v>
      </c>
      <c r="J351" s="10">
        <f t="shared" si="154"/>
        <v>11822221</v>
      </c>
      <c r="K351" s="10">
        <f t="shared" si="154"/>
        <v>88357573</v>
      </c>
      <c r="L351" s="10">
        <f t="shared" si="154"/>
        <v>11822221</v>
      </c>
      <c r="M351" s="10">
        <f t="shared" si="154"/>
        <v>11822221</v>
      </c>
      <c r="N351" s="10">
        <f t="shared" si="154"/>
        <v>0</v>
      </c>
      <c r="O351" s="10">
        <f t="shared" si="154"/>
        <v>11822221</v>
      </c>
      <c r="P351" s="10">
        <f t="shared" si="154"/>
        <v>11822221</v>
      </c>
      <c r="Q351" s="10">
        <f t="shared" si="154"/>
        <v>0</v>
      </c>
      <c r="R351" s="10">
        <f t="shared" si="154"/>
        <v>88357573</v>
      </c>
      <c r="S351" s="10">
        <f t="shared" si="154"/>
        <v>11822221</v>
      </c>
      <c r="T351" s="307"/>
      <c r="U351" s="330" t="s">
        <v>1721</v>
      </c>
      <c r="V351" s="329" t="s">
        <v>1722</v>
      </c>
      <c r="W351" s="332">
        <v>0</v>
      </c>
      <c r="X351" s="332">
        <v>100179794</v>
      </c>
      <c r="Y351" s="332">
        <v>0</v>
      </c>
      <c r="Z351" s="332">
        <v>0</v>
      </c>
      <c r="AA351" s="332">
        <v>0</v>
      </c>
      <c r="AB351" s="332">
        <v>0</v>
      </c>
      <c r="AC351" s="332">
        <v>100179794</v>
      </c>
      <c r="AD351" s="332">
        <v>11822221</v>
      </c>
      <c r="AE351" s="332">
        <v>11822221</v>
      </c>
      <c r="AF351" s="332">
        <v>88357573</v>
      </c>
      <c r="AG351" s="332">
        <v>11822221</v>
      </c>
      <c r="AH351" s="332">
        <v>11822221</v>
      </c>
      <c r="AI351" s="332">
        <v>0</v>
      </c>
      <c r="AJ351" s="332">
        <v>11822221</v>
      </c>
      <c r="AK351" s="332">
        <v>11822221</v>
      </c>
      <c r="AL351" s="332">
        <v>0</v>
      </c>
      <c r="AM351" s="332">
        <v>88357573</v>
      </c>
      <c r="AN351" s="332">
        <v>0</v>
      </c>
    </row>
    <row r="352" spans="1:40" s="4" customFormat="1" ht="26.25" customHeight="1" x14ac:dyDescent="0.25">
      <c r="A352" s="272" t="s">
        <v>1750</v>
      </c>
      <c r="B352" s="308" t="s">
        <v>1751</v>
      </c>
      <c r="C352" s="309"/>
      <c r="D352" s="309"/>
      <c r="E352" s="312">
        <f>30000000+70179794</f>
        <v>100179794</v>
      </c>
      <c r="F352" s="309"/>
      <c r="G352" s="309"/>
      <c r="H352" s="309">
        <f t="shared" si="147"/>
        <v>100179794</v>
      </c>
      <c r="I352" s="309">
        <v>11822221</v>
      </c>
      <c r="J352" s="309">
        <v>11822221</v>
      </c>
      <c r="K352" s="309">
        <f t="shared" si="148"/>
        <v>88357573</v>
      </c>
      <c r="L352" s="309">
        <v>11822221</v>
      </c>
      <c r="M352" s="309">
        <v>11822221</v>
      </c>
      <c r="N352" s="309">
        <f t="shared" si="142"/>
        <v>0</v>
      </c>
      <c r="O352" s="309">
        <v>11822221</v>
      </c>
      <c r="P352" s="309">
        <v>11822221</v>
      </c>
      <c r="Q352" s="309">
        <f t="shared" si="143"/>
        <v>0</v>
      </c>
      <c r="R352" s="309">
        <f t="shared" si="144"/>
        <v>88357573</v>
      </c>
      <c r="S352" s="309">
        <f t="shared" si="145"/>
        <v>11822221</v>
      </c>
      <c r="U352" s="330" t="s">
        <v>1750</v>
      </c>
      <c r="V352" s="329" t="s">
        <v>1751</v>
      </c>
      <c r="W352" s="332">
        <v>0</v>
      </c>
      <c r="X352" s="332">
        <v>100179794</v>
      </c>
      <c r="Y352" s="332">
        <v>0</v>
      </c>
      <c r="Z352" s="332">
        <v>0</v>
      </c>
      <c r="AA352" s="332">
        <v>0</v>
      </c>
      <c r="AB352" s="332">
        <v>0</v>
      </c>
      <c r="AC352" s="332">
        <v>100179794</v>
      </c>
      <c r="AD352" s="332">
        <v>11822221</v>
      </c>
      <c r="AE352" s="332">
        <v>11822221</v>
      </c>
      <c r="AF352" s="332">
        <v>88357573</v>
      </c>
      <c r="AG352" s="332">
        <v>11822221</v>
      </c>
      <c r="AH352" s="332">
        <v>11822221</v>
      </c>
      <c r="AI352" s="332">
        <v>0</v>
      </c>
      <c r="AJ352" s="332">
        <v>11822221</v>
      </c>
      <c r="AK352" s="332">
        <v>11822221</v>
      </c>
      <c r="AL352" s="332">
        <v>0</v>
      </c>
      <c r="AM352" s="332">
        <v>88357573</v>
      </c>
      <c r="AN352" s="332">
        <v>0</v>
      </c>
    </row>
    <row r="353" spans="1:40" s="4" customFormat="1" x14ac:dyDescent="0.25">
      <c r="A353" s="272" t="s">
        <v>1723</v>
      </c>
      <c r="B353" s="265" t="s">
        <v>1724</v>
      </c>
      <c r="C353" s="239">
        <v>915081865</v>
      </c>
      <c r="D353" s="239"/>
      <c r="E353" s="239"/>
      <c r="F353" s="239"/>
      <c r="G353" s="239"/>
      <c r="H353" s="239">
        <f t="shared" si="147"/>
        <v>0</v>
      </c>
      <c r="I353" s="239"/>
      <c r="J353" s="239"/>
      <c r="K353" s="239">
        <f t="shared" si="148"/>
        <v>0</v>
      </c>
      <c r="L353" s="239"/>
      <c r="M353" s="239"/>
      <c r="N353" s="239">
        <f t="shared" si="142"/>
        <v>0</v>
      </c>
      <c r="O353" s="239"/>
      <c r="P353" s="239"/>
      <c r="Q353" s="239">
        <f t="shared" si="143"/>
        <v>0</v>
      </c>
      <c r="R353" s="239">
        <f t="shared" si="144"/>
        <v>0</v>
      </c>
      <c r="S353" s="239">
        <f t="shared" si="145"/>
        <v>0</v>
      </c>
      <c r="U353" s="330"/>
      <c r="V353" s="329"/>
      <c r="W353" s="332"/>
      <c r="X353" s="332"/>
      <c r="Y353" s="332"/>
      <c r="Z353" s="332"/>
      <c r="AA353" s="332"/>
      <c r="AB353" s="332"/>
      <c r="AC353" s="332"/>
      <c r="AD353" s="332"/>
      <c r="AE353" s="332"/>
      <c r="AF353" s="332"/>
      <c r="AG353" s="332"/>
      <c r="AH353" s="332"/>
      <c r="AI353" s="332"/>
      <c r="AJ353" s="332"/>
      <c r="AK353" s="332"/>
      <c r="AL353" s="332"/>
      <c r="AM353" s="332"/>
      <c r="AN353" s="332"/>
    </row>
    <row r="354" spans="1:40" s="264" customFormat="1" ht="39" customHeight="1" x14ac:dyDescent="0.25">
      <c r="A354" s="11" t="s">
        <v>1725</v>
      </c>
      <c r="B354" s="5" t="s">
        <v>1287</v>
      </c>
      <c r="C354" s="283">
        <f>+C355</f>
        <v>0</v>
      </c>
      <c r="D354" s="283">
        <f>+D355</f>
        <v>0</v>
      </c>
      <c r="E354" s="283">
        <f>+E355</f>
        <v>0</v>
      </c>
      <c r="F354" s="283">
        <f>+F355</f>
        <v>0</v>
      </c>
      <c r="G354" s="283">
        <f>+G355</f>
        <v>0</v>
      </c>
      <c r="H354" s="283">
        <f t="shared" si="147"/>
        <v>0</v>
      </c>
      <c r="I354" s="283">
        <f>+I355</f>
        <v>0</v>
      </c>
      <c r="J354" s="283">
        <f>+J355</f>
        <v>0</v>
      </c>
      <c r="K354" s="283">
        <f t="shared" si="148"/>
        <v>0</v>
      </c>
      <c r="L354" s="283">
        <f>+L355</f>
        <v>0</v>
      </c>
      <c r="M354" s="283">
        <f>+M355</f>
        <v>0</v>
      </c>
      <c r="N354" s="283">
        <f t="shared" si="142"/>
        <v>0</v>
      </c>
      <c r="O354" s="283">
        <f>+O355</f>
        <v>0</v>
      </c>
      <c r="P354" s="283">
        <f>+P355</f>
        <v>0</v>
      </c>
      <c r="Q354" s="283">
        <f t="shared" si="143"/>
        <v>0</v>
      </c>
      <c r="R354" s="283">
        <f t="shared" si="144"/>
        <v>0</v>
      </c>
      <c r="S354" s="283">
        <f t="shared" si="145"/>
        <v>0</v>
      </c>
      <c r="T354" s="307"/>
      <c r="U354" s="330"/>
      <c r="V354" s="329"/>
      <c r="W354" s="332"/>
      <c r="X354" s="332"/>
      <c r="Y354" s="332"/>
      <c r="Z354" s="332"/>
      <c r="AA354" s="332"/>
      <c r="AB354" s="332"/>
      <c r="AC354" s="332"/>
      <c r="AD354" s="332"/>
      <c r="AE354" s="332"/>
      <c r="AF354" s="332"/>
      <c r="AG354" s="332"/>
      <c r="AH354" s="332"/>
      <c r="AI354" s="332"/>
      <c r="AJ354" s="332"/>
      <c r="AK354" s="332"/>
      <c r="AL354" s="332"/>
      <c r="AM354" s="332"/>
      <c r="AN354" s="332"/>
    </row>
    <row r="355" spans="1:40" s="4" customFormat="1" x14ac:dyDescent="0.25">
      <c r="A355" s="11" t="s">
        <v>1726</v>
      </c>
      <c r="B355" s="5" t="s">
        <v>1287</v>
      </c>
      <c r="C355" s="283">
        <f>+C356</f>
        <v>0</v>
      </c>
      <c r="D355" s="283">
        <f>+D356</f>
        <v>0</v>
      </c>
      <c r="E355" s="283">
        <f t="shared" ref="E355:P356" si="155">+E356</f>
        <v>0</v>
      </c>
      <c r="F355" s="283">
        <f t="shared" si="155"/>
        <v>0</v>
      </c>
      <c r="G355" s="283">
        <f t="shared" si="155"/>
        <v>0</v>
      </c>
      <c r="H355" s="283">
        <f t="shared" si="147"/>
        <v>0</v>
      </c>
      <c r="I355" s="283">
        <f t="shared" si="155"/>
        <v>0</v>
      </c>
      <c r="J355" s="283">
        <f t="shared" si="155"/>
        <v>0</v>
      </c>
      <c r="K355" s="283">
        <f t="shared" si="148"/>
        <v>0</v>
      </c>
      <c r="L355" s="283">
        <f t="shared" si="155"/>
        <v>0</v>
      </c>
      <c r="M355" s="283">
        <f t="shared" si="155"/>
        <v>0</v>
      </c>
      <c r="N355" s="283">
        <f t="shared" si="142"/>
        <v>0</v>
      </c>
      <c r="O355" s="283">
        <f t="shared" si="155"/>
        <v>0</v>
      </c>
      <c r="P355" s="283">
        <f t="shared" si="155"/>
        <v>0</v>
      </c>
      <c r="Q355" s="283">
        <f t="shared" si="143"/>
        <v>0</v>
      </c>
      <c r="R355" s="283">
        <f t="shared" si="144"/>
        <v>0</v>
      </c>
      <c r="S355" s="283">
        <f t="shared" si="145"/>
        <v>0</v>
      </c>
      <c r="U355" s="330"/>
      <c r="V355" s="329"/>
      <c r="W355" s="332"/>
      <c r="X355" s="332"/>
      <c r="Y355" s="332"/>
      <c r="Z355" s="332"/>
      <c r="AA355" s="332"/>
      <c r="AB355" s="332"/>
      <c r="AC355" s="332"/>
      <c r="AD355" s="332"/>
      <c r="AE355" s="332"/>
      <c r="AF355" s="332"/>
      <c r="AG355" s="332"/>
      <c r="AH355" s="332"/>
      <c r="AI355" s="332"/>
      <c r="AJ355" s="332"/>
      <c r="AK355" s="332"/>
      <c r="AL355" s="332"/>
      <c r="AM355" s="332"/>
      <c r="AN355" s="332"/>
    </row>
    <row r="356" spans="1:40" s="4" customFormat="1" x14ac:dyDescent="0.25">
      <c r="A356" s="14" t="s">
        <v>1727</v>
      </c>
      <c r="B356" s="9" t="s">
        <v>1287</v>
      </c>
      <c r="C356" s="274">
        <f>+C357</f>
        <v>0</v>
      </c>
      <c r="D356" s="274">
        <f>+D357</f>
        <v>0</v>
      </c>
      <c r="E356" s="274">
        <f t="shared" si="155"/>
        <v>0</v>
      </c>
      <c r="F356" s="274">
        <f t="shared" si="155"/>
        <v>0</v>
      </c>
      <c r="G356" s="274">
        <f t="shared" si="155"/>
        <v>0</v>
      </c>
      <c r="H356" s="274">
        <f t="shared" si="147"/>
        <v>0</v>
      </c>
      <c r="I356" s="274">
        <f t="shared" si="155"/>
        <v>0</v>
      </c>
      <c r="J356" s="274">
        <f t="shared" si="155"/>
        <v>0</v>
      </c>
      <c r="K356" s="274">
        <f t="shared" si="148"/>
        <v>0</v>
      </c>
      <c r="L356" s="274">
        <f t="shared" si="155"/>
        <v>0</v>
      </c>
      <c r="M356" s="274">
        <f t="shared" si="155"/>
        <v>0</v>
      </c>
      <c r="N356" s="274">
        <f t="shared" si="142"/>
        <v>0</v>
      </c>
      <c r="O356" s="274">
        <f t="shared" si="155"/>
        <v>0</v>
      </c>
      <c r="P356" s="274">
        <f t="shared" si="155"/>
        <v>0</v>
      </c>
      <c r="Q356" s="274">
        <f t="shared" si="143"/>
        <v>0</v>
      </c>
      <c r="R356" s="274">
        <f t="shared" si="144"/>
        <v>0</v>
      </c>
      <c r="S356" s="274">
        <f t="shared" si="145"/>
        <v>0</v>
      </c>
      <c r="U356" s="330"/>
      <c r="V356" s="329"/>
      <c r="W356" s="332"/>
      <c r="X356" s="332"/>
      <c r="Y356" s="332"/>
      <c r="Z356" s="332"/>
      <c r="AA356" s="332"/>
      <c r="AB356" s="332"/>
      <c r="AC356" s="332"/>
      <c r="AD356" s="332"/>
      <c r="AE356" s="332"/>
      <c r="AF356" s="332"/>
      <c r="AG356" s="332"/>
      <c r="AH356" s="332"/>
      <c r="AI356" s="332"/>
      <c r="AJ356" s="332"/>
      <c r="AK356" s="332"/>
      <c r="AL356" s="332"/>
      <c r="AM356" s="332"/>
      <c r="AN356" s="332"/>
    </row>
    <row r="357" spans="1:40" x14ac:dyDescent="0.25">
      <c r="A357" s="272" t="s">
        <v>1728</v>
      </c>
      <c r="B357" s="265" t="s">
        <v>1287</v>
      </c>
      <c r="C357" s="239">
        <v>0</v>
      </c>
      <c r="D357" s="239"/>
      <c r="E357" s="239"/>
      <c r="F357" s="239"/>
      <c r="G357" s="239"/>
      <c r="H357" s="239">
        <f t="shared" si="147"/>
        <v>0</v>
      </c>
      <c r="I357" s="239"/>
      <c r="J357" s="239"/>
      <c r="K357" s="239">
        <f t="shared" si="148"/>
        <v>0</v>
      </c>
      <c r="L357" s="239"/>
      <c r="M357" s="239"/>
      <c r="N357" s="239">
        <f t="shared" si="142"/>
        <v>0</v>
      </c>
      <c r="O357" s="239"/>
      <c r="P357" s="239"/>
      <c r="Q357" s="239">
        <f t="shared" si="143"/>
        <v>0</v>
      </c>
      <c r="R357" s="239">
        <f t="shared" si="144"/>
        <v>0</v>
      </c>
      <c r="S357" s="239">
        <f t="shared" si="145"/>
        <v>0</v>
      </c>
      <c r="U357" s="330"/>
      <c r="V357" s="329"/>
      <c r="W357" s="332"/>
      <c r="X357" s="332"/>
      <c r="Y357" s="332"/>
      <c r="Z357" s="332"/>
      <c r="AA357" s="332"/>
      <c r="AB357" s="332"/>
      <c r="AC357" s="332"/>
      <c r="AD357" s="332"/>
      <c r="AE357" s="332"/>
      <c r="AF357" s="332"/>
      <c r="AG357" s="332"/>
      <c r="AH357" s="332"/>
      <c r="AI357" s="332"/>
      <c r="AJ357" s="332"/>
      <c r="AK357" s="332"/>
      <c r="AL357" s="332"/>
      <c r="AM357" s="332"/>
      <c r="AN357" s="332"/>
    </row>
    <row r="358" spans="1:40" s="4" customFormat="1" x14ac:dyDescent="0.25">
      <c r="A358" s="11" t="s">
        <v>555</v>
      </c>
      <c r="B358" s="5" t="s">
        <v>556</v>
      </c>
      <c r="C358" s="6">
        <f>+C359+C363+C367</f>
        <v>455640066</v>
      </c>
      <c r="D358" s="6">
        <f>+D359+D363+D367</f>
        <v>623469823.82200003</v>
      </c>
      <c r="E358" s="6">
        <f t="shared" ref="E358:P358" si="156">+E359+E363+E367</f>
        <v>0</v>
      </c>
      <c r="F358" s="6">
        <f t="shared" si="156"/>
        <v>0</v>
      </c>
      <c r="G358" s="6">
        <f t="shared" si="156"/>
        <v>0</v>
      </c>
      <c r="H358" s="6">
        <f t="shared" si="147"/>
        <v>623469823.82200003</v>
      </c>
      <c r="I358" s="6">
        <f t="shared" si="156"/>
        <v>160000</v>
      </c>
      <c r="J358" s="6">
        <f t="shared" si="156"/>
        <v>476116849.25999999</v>
      </c>
      <c r="K358" s="6">
        <f t="shared" si="148"/>
        <v>147352974.56200004</v>
      </c>
      <c r="L358" s="6">
        <f t="shared" si="156"/>
        <v>174883</v>
      </c>
      <c r="M358" s="6">
        <f>+M359+M363+M367</f>
        <v>457279783.25999999</v>
      </c>
      <c r="N358" s="6">
        <f t="shared" si="142"/>
        <v>18837066</v>
      </c>
      <c r="O358" s="6">
        <f t="shared" si="156"/>
        <v>160000</v>
      </c>
      <c r="P358" s="6">
        <f t="shared" si="156"/>
        <v>482108317.25999999</v>
      </c>
      <c r="Q358" s="6">
        <f t="shared" si="143"/>
        <v>5991468</v>
      </c>
      <c r="R358" s="6">
        <f t="shared" si="144"/>
        <v>141361506.56200004</v>
      </c>
      <c r="S358" s="6">
        <f t="shared" si="145"/>
        <v>457279783.25999999</v>
      </c>
      <c r="U358" s="330" t="s">
        <v>555</v>
      </c>
      <c r="V358" s="329" t="s">
        <v>556</v>
      </c>
      <c r="W358" s="332">
        <v>623469823.82200003</v>
      </c>
      <c r="X358" s="332">
        <v>0</v>
      </c>
      <c r="Y358" s="332">
        <v>0</v>
      </c>
      <c r="Z358" s="332">
        <v>0</v>
      </c>
      <c r="AA358" s="332">
        <v>0</v>
      </c>
      <c r="AB358" s="332">
        <v>0</v>
      </c>
      <c r="AC358" s="332">
        <v>623469823.82200003</v>
      </c>
      <c r="AD358" s="332">
        <v>160000</v>
      </c>
      <c r="AE358" s="332">
        <v>476116849.25999999</v>
      </c>
      <c r="AF358" s="332">
        <v>147352974.56200004</v>
      </c>
      <c r="AG358" s="332">
        <v>174883</v>
      </c>
      <c r="AH358" s="332">
        <v>457279783.25999999</v>
      </c>
      <c r="AI358" s="332">
        <v>18950272</v>
      </c>
      <c r="AJ358" s="332">
        <v>160000</v>
      </c>
      <c r="AK358" s="332">
        <v>482108317.25999999</v>
      </c>
      <c r="AL358" s="332">
        <v>5991468</v>
      </c>
      <c r="AM358" s="332">
        <v>141361506.56200004</v>
      </c>
      <c r="AN358" s="332">
        <v>0</v>
      </c>
    </row>
    <row r="359" spans="1:40" s="4" customFormat="1" x14ac:dyDescent="0.25">
      <c r="A359" s="11" t="s">
        <v>557</v>
      </c>
      <c r="B359" s="5" t="s">
        <v>558</v>
      </c>
      <c r="C359" s="6">
        <f>+C360</f>
        <v>91546069</v>
      </c>
      <c r="D359" s="6">
        <f>+D360</f>
        <v>102380000</v>
      </c>
      <c r="E359" s="6">
        <f>+E360</f>
        <v>0</v>
      </c>
      <c r="F359" s="6">
        <f>+F360</f>
        <v>0</v>
      </c>
      <c r="G359" s="6">
        <f>+G360</f>
        <v>0</v>
      </c>
      <c r="H359" s="6">
        <f t="shared" si="147"/>
        <v>102380000</v>
      </c>
      <c r="I359" s="6">
        <f>+I360</f>
        <v>0</v>
      </c>
      <c r="J359" s="6">
        <f>+J360</f>
        <v>35274332</v>
      </c>
      <c r="K359" s="6">
        <f t="shared" si="148"/>
        <v>67105668</v>
      </c>
      <c r="L359" s="6">
        <f>+L360</f>
        <v>0</v>
      </c>
      <c r="M359" s="6">
        <f>+M360</f>
        <v>35274332</v>
      </c>
      <c r="N359" s="6">
        <f t="shared" si="142"/>
        <v>0</v>
      </c>
      <c r="O359" s="6">
        <f>+O360</f>
        <v>0</v>
      </c>
      <c r="P359" s="6">
        <f>+P360</f>
        <v>35274332</v>
      </c>
      <c r="Q359" s="6">
        <f t="shared" si="143"/>
        <v>0</v>
      </c>
      <c r="R359" s="6">
        <f t="shared" si="144"/>
        <v>67105668</v>
      </c>
      <c r="S359" s="6">
        <f t="shared" si="145"/>
        <v>35274332</v>
      </c>
      <c r="U359" s="330" t="s">
        <v>557</v>
      </c>
      <c r="V359" s="329" t="s">
        <v>558</v>
      </c>
      <c r="W359" s="332">
        <v>102380000</v>
      </c>
      <c r="X359" s="332">
        <v>0</v>
      </c>
      <c r="Y359" s="332">
        <v>0</v>
      </c>
      <c r="Z359" s="332">
        <v>0</v>
      </c>
      <c r="AA359" s="332">
        <v>0</v>
      </c>
      <c r="AB359" s="332">
        <v>0</v>
      </c>
      <c r="AC359" s="332">
        <v>102380000</v>
      </c>
      <c r="AD359" s="332">
        <v>0</v>
      </c>
      <c r="AE359" s="332">
        <v>35274332</v>
      </c>
      <c r="AF359" s="332">
        <v>67105668</v>
      </c>
      <c r="AG359" s="332">
        <v>0</v>
      </c>
      <c r="AH359" s="332">
        <v>35274332</v>
      </c>
      <c r="AI359" s="332">
        <v>0</v>
      </c>
      <c r="AJ359" s="332">
        <v>0</v>
      </c>
      <c r="AK359" s="332">
        <v>35274332</v>
      </c>
      <c r="AL359" s="332">
        <v>0</v>
      </c>
      <c r="AM359" s="332">
        <v>67105668</v>
      </c>
      <c r="AN359" s="332">
        <v>0</v>
      </c>
    </row>
    <row r="360" spans="1:40" s="4" customFormat="1" x14ac:dyDescent="0.25">
      <c r="A360" s="11" t="s">
        <v>559</v>
      </c>
      <c r="B360" s="5" t="s">
        <v>560</v>
      </c>
      <c r="C360" s="6">
        <f>+C361</f>
        <v>91546069</v>
      </c>
      <c r="D360" s="6">
        <f>+D361</f>
        <v>102380000</v>
      </c>
      <c r="E360" s="6">
        <f t="shared" ref="E360:P361" si="157">+E361</f>
        <v>0</v>
      </c>
      <c r="F360" s="6">
        <f t="shared" si="157"/>
        <v>0</v>
      </c>
      <c r="G360" s="6">
        <f t="shared" si="157"/>
        <v>0</v>
      </c>
      <c r="H360" s="6">
        <f t="shared" si="147"/>
        <v>102380000</v>
      </c>
      <c r="I360" s="6">
        <f t="shared" si="157"/>
        <v>0</v>
      </c>
      <c r="J360" s="6">
        <f t="shared" si="157"/>
        <v>35274332</v>
      </c>
      <c r="K360" s="6">
        <f t="shared" si="148"/>
        <v>67105668</v>
      </c>
      <c r="L360" s="6">
        <f t="shared" si="157"/>
        <v>0</v>
      </c>
      <c r="M360" s="6">
        <f t="shared" si="157"/>
        <v>35274332</v>
      </c>
      <c r="N360" s="6">
        <f t="shared" si="142"/>
        <v>0</v>
      </c>
      <c r="O360" s="6">
        <f t="shared" si="157"/>
        <v>0</v>
      </c>
      <c r="P360" s="6">
        <f t="shared" si="157"/>
        <v>35274332</v>
      </c>
      <c r="Q360" s="6">
        <f t="shared" si="143"/>
        <v>0</v>
      </c>
      <c r="R360" s="6">
        <f t="shared" si="144"/>
        <v>67105668</v>
      </c>
      <c r="S360" s="6">
        <f t="shared" si="145"/>
        <v>35274332</v>
      </c>
      <c r="U360" s="330" t="s">
        <v>559</v>
      </c>
      <c r="V360" s="329" t="s">
        <v>560</v>
      </c>
      <c r="W360" s="332">
        <v>102380000</v>
      </c>
      <c r="X360" s="332">
        <v>0</v>
      </c>
      <c r="Y360" s="332">
        <v>0</v>
      </c>
      <c r="Z360" s="332">
        <v>0</v>
      </c>
      <c r="AA360" s="332">
        <v>0</v>
      </c>
      <c r="AB360" s="332">
        <v>0</v>
      </c>
      <c r="AC360" s="332">
        <v>102380000</v>
      </c>
      <c r="AD360" s="332">
        <v>0</v>
      </c>
      <c r="AE360" s="332">
        <v>35274332</v>
      </c>
      <c r="AF360" s="332">
        <v>67105668</v>
      </c>
      <c r="AG360" s="332">
        <v>0</v>
      </c>
      <c r="AH360" s="332">
        <v>35274332</v>
      </c>
      <c r="AI360" s="332">
        <v>0</v>
      </c>
      <c r="AJ360" s="332">
        <v>0</v>
      </c>
      <c r="AK360" s="332">
        <v>35274332</v>
      </c>
      <c r="AL360" s="332">
        <v>0</v>
      </c>
      <c r="AM360" s="332">
        <v>67105668</v>
      </c>
      <c r="AN360" s="332">
        <v>0</v>
      </c>
    </row>
    <row r="361" spans="1:40" x14ac:dyDescent="0.25">
      <c r="A361" s="14" t="s">
        <v>561</v>
      </c>
      <c r="B361" s="9" t="s">
        <v>560</v>
      </c>
      <c r="C361" s="10">
        <f>+C362</f>
        <v>91546069</v>
      </c>
      <c r="D361" s="10">
        <f>+D362</f>
        <v>102380000</v>
      </c>
      <c r="E361" s="10">
        <f t="shared" si="157"/>
        <v>0</v>
      </c>
      <c r="F361" s="10">
        <f t="shared" si="157"/>
        <v>0</v>
      </c>
      <c r="G361" s="10">
        <f t="shared" si="157"/>
        <v>0</v>
      </c>
      <c r="H361" s="10">
        <f t="shared" si="147"/>
        <v>102380000</v>
      </c>
      <c r="I361" s="10">
        <f t="shared" si="157"/>
        <v>0</v>
      </c>
      <c r="J361" s="10">
        <f t="shared" si="157"/>
        <v>35274332</v>
      </c>
      <c r="K361" s="10">
        <f t="shared" si="148"/>
        <v>67105668</v>
      </c>
      <c r="L361" s="10">
        <f t="shared" si="157"/>
        <v>0</v>
      </c>
      <c r="M361" s="10">
        <f t="shared" si="157"/>
        <v>35274332</v>
      </c>
      <c r="N361" s="10">
        <f t="shared" si="142"/>
        <v>0</v>
      </c>
      <c r="O361" s="10">
        <f t="shared" si="157"/>
        <v>0</v>
      </c>
      <c r="P361" s="10">
        <f t="shared" si="157"/>
        <v>35274332</v>
      </c>
      <c r="Q361" s="10">
        <f t="shared" si="143"/>
        <v>0</v>
      </c>
      <c r="R361" s="10">
        <f t="shared" si="144"/>
        <v>67105668</v>
      </c>
      <c r="S361" s="10">
        <f t="shared" si="145"/>
        <v>35274332</v>
      </c>
      <c r="U361" s="330" t="s">
        <v>561</v>
      </c>
      <c r="V361" s="329" t="s">
        <v>560</v>
      </c>
      <c r="W361" s="332">
        <v>102380000</v>
      </c>
      <c r="X361" s="332">
        <v>0</v>
      </c>
      <c r="Y361" s="332">
        <v>0</v>
      </c>
      <c r="Z361" s="332">
        <v>0</v>
      </c>
      <c r="AA361" s="332">
        <v>0</v>
      </c>
      <c r="AB361" s="332">
        <v>0</v>
      </c>
      <c r="AC361" s="332">
        <v>102380000</v>
      </c>
      <c r="AD361" s="332">
        <v>0</v>
      </c>
      <c r="AE361" s="332">
        <v>35274332</v>
      </c>
      <c r="AF361" s="332">
        <v>67105668</v>
      </c>
      <c r="AG361" s="332">
        <v>0</v>
      </c>
      <c r="AH361" s="332">
        <v>35274332</v>
      </c>
      <c r="AI361" s="332">
        <v>0</v>
      </c>
      <c r="AJ361" s="332">
        <v>0</v>
      </c>
      <c r="AK361" s="332">
        <v>35274332</v>
      </c>
      <c r="AL361" s="332">
        <v>0</v>
      </c>
      <c r="AM361" s="332">
        <v>67105668</v>
      </c>
      <c r="AN361" s="332">
        <v>0</v>
      </c>
    </row>
    <row r="362" spans="1:40" ht="26.25" customHeight="1" x14ac:dyDescent="0.25">
      <c r="A362" s="13" t="s">
        <v>562</v>
      </c>
      <c r="B362" s="1" t="s">
        <v>563</v>
      </c>
      <c r="C362" s="239">
        <v>91546069</v>
      </c>
      <c r="D362" s="176">
        <v>102380000</v>
      </c>
      <c r="E362" s="176">
        <v>0</v>
      </c>
      <c r="F362" s="176">
        <v>0</v>
      </c>
      <c r="G362" s="176">
        <v>0</v>
      </c>
      <c r="H362" s="176">
        <f t="shared" si="147"/>
        <v>102380000</v>
      </c>
      <c r="I362" s="176">
        <v>0</v>
      </c>
      <c r="J362" s="176">
        <v>35274332</v>
      </c>
      <c r="K362" s="176">
        <f t="shared" si="148"/>
        <v>67105668</v>
      </c>
      <c r="L362" s="176">
        <v>0</v>
      </c>
      <c r="M362" s="176">
        <v>35274332</v>
      </c>
      <c r="N362" s="176">
        <f t="shared" si="142"/>
        <v>0</v>
      </c>
      <c r="O362" s="176">
        <v>0</v>
      </c>
      <c r="P362" s="176">
        <v>35274332</v>
      </c>
      <c r="Q362" s="176">
        <f t="shared" si="143"/>
        <v>0</v>
      </c>
      <c r="R362" s="176">
        <f t="shared" si="144"/>
        <v>67105668</v>
      </c>
      <c r="S362" s="176">
        <f t="shared" si="145"/>
        <v>35274332</v>
      </c>
      <c r="U362" s="330" t="s">
        <v>562</v>
      </c>
      <c r="V362" s="329" t="s">
        <v>563</v>
      </c>
      <c r="W362" s="332">
        <v>102380000</v>
      </c>
      <c r="X362" s="332">
        <v>0</v>
      </c>
      <c r="Y362" s="332">
        <v>0</v>
      </c>
      <c r="Z362" s="332">
        <v>0</v>
      </c>
      <c r="AA362" s="332">
        <v>0</v>
      </c>
      <c r="AB362" s="332">
        <v>0</v>
      </c>
      <c r="AC362" s="332">
        <v>102380000</v>
      </c>
      <c r="AD362" s="332">
        <v>0</v>
      </c>
      <c r="AE362" s="332">
        <v>35274332</v>
      </c>
      <c r="AF362" s="332">
        <v>67105668</v>
      </c>
      <c r="AG362" s="332">
        <v>0</v>
      </c>
      <c r="AH362" s="332">
        <v>35274332</v>
      </c>
      <c r="AI362" s="332">
        <v>0</v>
      </c>
      <c r="AJ362" s="332">
        <v>0</v>
      </c>
      <c r="AK362" s="332">
        <v>35274332</v>
      </c>
      <c r="AL362" s="332">
        <v>0</v>
      </c>
      <c r="AM362" s="332">
        <v>67105668</v>
      </c>
      <c r="AN362" s="332">
        <v>0</v>
      </c>
    </row>
    <row r="363" spans="1:40" s="4" customFormat="1" x14ac:dyDescent="0.25">
      <c r="A363" s="11" t="s">
        <v>564</v>
      </c>
      <c r="B363" s="5" t="s">
        <v>565</v>
      </c>
      <c r="C363" s="6">
        <f>+C364</f>
        <v>55770103</v>
      </c>
      <c r="D363" s="6">
        <f>+D364</f>
        <v>119330360.822</v>
      </c>
      <c r="E363" s="6">
        <f>+E364</f>
        <v>0</v>
      </c>
      <c r="F363" s="6">
        <f>+F364</f>
        <v>0</v>
      </c>
      <c r="G363" s="6">
        <f>+G364</f>
        <v>0</v>
      </c>
      <c r="H363" s="6">
        <f t="shared" si="147"/>
        <v>119330360.822</v>
      </c>
      <c r="I363" s="6">
        <f>+I364</f>
        <v>160000</v>
      </c>
      <c r="J363" s="6">
        <f>+J364</f>
        <v>49552115</v>
      </c>
      <c r="K363" s="6">
        <f t="shared" si="148"/>
        <v>69778245.821999997</v>
      </c>
      <c r="L363" s="6">
        <f>+L364</f>
        <v>174883</v>
      </c>
      <c r="M363" s="6">
        <f>+M364</f>
        <v>30715049</v>
      </c>
      <c r="N363" s="6">
        <f t="shared" si="142"/>
        <v>18837066</v>
      </c>
      <c r="O363" s="6">
        <f>+O364</f>
        <v>160000</v>
      </c>
      <c r="P363" s="6">
        <f>+P364</f>
        <v>55543583</v>
      </c>
      <c r="Q363" s="6">
        <f t="shared" si="143"/>
        <v>5991468</v>
      </c>
      <c r="R363" s="6">
        <f t="shared" si="144"/>
        <v>63786777.821999997</v>
      </c>
      <c r="S363" s="6">
        <f t="shared" si="145"/>
        <v>30715049</v>
      </c>
      <c r="U363" s="330" t="s">
        <v>564</v>
      </c>
      <c r="V363" s="329" t="s">
        <v>565</v>
      </c>
      <c r="W363" s="332">
        <v>119330360.822</v>
      </c>
      <c r="X363" s="332">
        <v>0</v>
      </c>
      <c r="Y363" s="332">
        <v>0</v>
      </c>
      <c r="Z363" s="332">
        <v>0</v>
      </c>
      <c r="AA363" s="332">
        <v>0</v>
      </c>
      <c r="AB363" s="332">
        <v>0</v>
      </c>
      <c r="AC363" s="332">
        <v>119330360.822</v>
      </c>
      <c r="AD363" s="332">
        <v>160000</v>
      </c>
      <c r="AE363" s="332">
        <v>49552115</v>
      </c>
      <c r="AF363" s="332">
        <v>69778245.821999997</v>
      </c>
      <c r="AG363" s="332">
        <v>174883</v>
      </c>
      <c r="AH363" s="332">
        <v>30715049</v>
      </c>
      <c r="AI363" s="332">
        <v>18950272</v>
      </c>
      <c r="AJ363" s="332">
        <v>160000</v>
      </c>
      <c r="AK363" s="332">
        <v>55543583</v>
      </c>
      <c r="AL363" s="332">
        <v>5991468</v>
      </c>
      <c r="AM363" s="332">
        <v>63786777.821999997</v>
      </c>
      <c r="AN363" s="332">
        <v>0</v>
      </c>
    </row>
    <row r="364" spans="1:40" s="4" customFormat="1" x14ac:dyDescent="0.25">
      <c r="A364" s="11" t="s">
        <v>566</v>
      </c>
      <c r="B364" s="5" t="s">
        <v>565</v>
      </c>
      <c r="C364" s="6">
        <f>+C365</f>
        <v>55770103</v>
      </c>
      <c r="D364" s="6">
        <f>+D365</f>
        <v>119330360.822</v>
      </c>
      <c r="E364" s="6">
        <f t="shared" ref="E364:P365" si="158">+E365</f>
        <v>0</v>
      </c>
      <c r="F364" s="6">
        <f t="shared" si="158"/>
        <v>0</v>
      </c>
      <c r="G364" s="6">
        <f t="shared" si="158"/>
        <v>0</v>
      </c>
      <c r="H364" s="6">
        <f t="shared" si="147"/>
        <v>119330360.822</v>
      </c>
      <c r="I364" s="6">
        <f t="shared" si="158"/>
        <v>160000</v>
      </c>
      <c r="J364" s="6">
        <f t="shared" si="158"/>
        <v>49552115</v>
      </c>
      <c r="K364" s="6">
        <f t="shared" si="148"/>
        <v>69778245.821999997</v>
      </c>
      <c r="L364" s="6">
        <f t="shared" si="158"/>
        <v>174883</v>
      </c>
      <c r="M364" s="6">
        <f t="shared" si="158"/>
        <v>30715049</v>
      </c>
      <c r="N364" s="6">
        <f t="shared" si="142"/>
        <v>18837066</v>
      </c>
      <c r="O364" s="6">
        <f t="shared" si="158"/>
        <v>160000</v>
      </c>
      <c r="P364" s="6">
        <f t="shared" si="158"/>
        <v>55543583</v>
      </c>
      <c r="Q364" s="6">
        <f t="shared" si="143"/>
        <v>5991468</v>
      </c>
      <c r="R364" s="6">
        <f t="shared" si="144"/>
        <v>63786777.821999997</v>
      </c>
      <c r="S364" s="6">
        <f t="shared" si="145"/>
        <v>30715049</v>
      </c>
      <c r="U364" s="330" t="s">
        <v>566</v>
      </c>
      <c r="V364" s="329" t="s">
        <v>565</v>
      </c>
      <c r="W364" s="332">
        <v>119330360.822</v>
      </c>
      <c r="X364" s="332">
        <v>0</v>
      </c>
      <c r="Y364" s="332">
        <v>0</v>
      </c>
      <c r="Z364" s="332">
        <v>0</v>
      </c>
      <c r="AA364" s="332">
        <v>0</v>
      </c>
      <c r="AB364" s="332">
        <v>0</v>
      </c>
      <c r="AC364" s="332">
        <v>119330360.822</v>
      </c>
      <c r="AD364" s="332">
        <v>160000</v>
      </c>
      <c r="AE364" s="332">
        <v>49552115</v>
      </c>
      <c r="AF364" s="332">
        <v>69778245.821999997</v>
      </c>
      <c r="AG364" s="332">
        <v>174883</v>
      </c>
      <c r="AH364" s="332">
        <v>30715049</v>
      </c>
      <c r="AI364" s="332">
        <v>18950272</v>
      </c>
      <c r="AJ364" s="332">
        <v>160000</v>
      </c>
      <c r="AK364" s="332">
        <v>55543583</v>
      </c>
      <c r="AL364" s="332">
        <v>5991468</v>
      </c>
      <c r="AM364" s="332">
        <v>63786777.821999997</v>
      </c>
      <c r="AN364" s="332">
        <v>0</v>
      </c>
    </row>
    <row r="365" spans="1:40" s="4" customFormat="1" x14ac:dyDescent="0.25">
      <c r="A365" s="14" t="s">
        <v>567</v>
      </c>
      <c r="B365" s="9" t="s">
        <v>565</v>
      </c>
      <c r="C365" s="10">
        <f>+C366</f>
        <v>55770103</v>
      </c>
      <c r="D365" s="10">
        <f>+D366</f>
        <v>119330360.822</v>
      </c>
      <c r="E365" s="10">
        <f t="shared" si="158"/>
        <v>0</v>
      </c>
      <c r="F365" s="10">
        <f t="shared" si="158"/>
        <v>0</v>
      </c>
      <c r="G365" s="10">
        <f t="shared" si="158"/>
        <v>0</v>
      </c>
      <c r="H365" s="10">
        <f t="shared" si="147"/>
        <v>119330360.822</v>
      </c>
      <c r="I365" s="10">
        <f t="shared" si="158"/>
        <v>160000</v>
      </c>
      <c r="J365" s="10">
        <f t="shared" si="158"/>
        <v>49552115</v>
      </c>
      <c r="K365" s="10">
        <f t="shared" si="148"/>
        <v>69778245.821999997</v>
      </c>
      <c r="L365" s="10">
        <f t="shared" si="158"/>
        <v>174883</v>
      </c>
      <c r="M365" s="10">
        <f t="shared" si="158"/>
        <v>30715049</v>
      </c>
      <c r="N365" s="10">
        <f t="shared" si="142"/>
        <v>18837066</v>
      </c>
      <c r="O365" s="10">
        <f t="shared" si="158"/>
        <v>160000</v>
      </c>
      <c r="P365" s="10">
        <f t="shared" si="158"/>
        <v>55543583</v>
      </c>
      <c r="Q365" s="10">
        <f t="shared" si="143"/>
        <v>5991468</v>
      </c>
      <c r="R365" s="10">
        <f t="shared" si="144"/>
        <v>63786777.821999997</v>
      </c>
      <c r="S365" s="10">
        <f t="shared" si="145"/>
        <v>30715049</v>
      </c>
      <c r="U365" s="330" t="s">
        <v>567</v>
      </c>
      <c r="V365" s="329" t="s">
        <v>565</v>
      </c>
      <c r="W365" s="332">
        <v>119330360.822</v>
      </c>
      <c r="X365" s="332">
        <v>0</v>
      </c>
      <c r="Y365" s="332">
        <v>0</v>
      </c>
      <c r="Z365" s="332">
        <v>0</v>
      </c>
      <c r="AA365" s="332">
        <v>0</v>
      </c>
      <c r="AB365" s="332">
        <v>0</v>
      </c>
      <c r="AC365" s="332">
        <v>119330360.822</v>
      </c>
      <c r="AD365" s="332">
        <v>160000</v>
      </c>
      <c r="AE365" s="332">
        <v>49552115</v>
      </c>
      <c r="AF365" s="332">
        <v>69778245.821999997</v>
      </c>
      <c r="AG365" s="332">
        <v>174883</v>
      </c>
      <c r="AH365" s="332">
        <v>30715049</v>
      </c>
      <c r="AI365" s="332">
        <v>18950272</v>
      </c>
      <c r="AJ365" s="332">
        <v>160000</v>
      </c>
      <c r="AK365" s="332">
        <v>55543583</v>
      </c>
      <c r="AL365" s="332">
        <v>5991468</v>
      </c>
      <c r="AM365" s="332">
        <v>63786777.821999997</v>
      </c>
      <c r="AN365" s="332">
        <v>0</v>
      </c>
    </row>
    <row r="366" spans="1:40" x14ac:dyDescent="0.25">
      <c r="A366" s="13" t="s">
        <v>568</v>
      </c>
      <c r="B366" s="1" t="s">
        <v>565</v>
      </c>
      <c r="C366" s="239">
        <v>55770103</v>
      </c>
      <c r="D366" s="176">
        <v>119330360.822</v>
      </c>
      <c r="E366" s="176">
        <v>0</v>
      </c>
      <c r="F366" s="176">
        <v>0</v>
      </c>
      <c r="G366" s="176">
        <v>0</v>
      </c>
      <c r="H366" s="176">
        <f t="shared" si="147"/>
        <v>119330360.822</v>
      </c>
      <c r="I366" s="176">
        <v>160000</v>
      </c>
      <c r="J366" s="176">
        <v>49552115</v>
      </c>
      <c r="K366" s="176">
        <f t="shared" si="148"/>
        <v>69778245.821999997</v>
      </c>
      <c r="L366" s="176">
        <v>174883</v>
      </c>
      <c r="M366" s="176">
        <v>30715049</v>
      </c>
      <c r="N366" s="176">
        <f t="shared" si="142"/>
        <v>18837066</v>
      </c>
      <c r="O366" s="176">
        <v>160000</v>
      </c>
      <c r="P366" s="176">
        <v>55543583</v>
      </c>
      <c r="Q366" s="176">
        <f t="shared" si="143"/>
        <v>5991468</v>
      </c>
      <c r="R366" s="176">
        <f t="shared" si="144"/>
        <v>63786777.821999997</v>
      </c>
      <c r="S366" s="176">
        <f t="shared" si="145"/>
        <v>30715049</v>
      </c>
      <c r="U366" s="330" t="s">
        <v>568</v>
      </c>
      <c r="V366" s="329" t="s">
        <v>565</v>
      </c>
      <c r="W366" s="332">
        <v>119330360.822</v>
      </c>
      <c r="X366" s="332">
        <v>0</v>
      </c>
      <c r="Y366" s="332">
        <v>0</v>
      </c>
      <c r="Z366" s="332">
        <v>0</v>
      </c>
      <c r="AA366" s="332">
        <v>0</v>
      </c>
      <c r="AB366" s="332">
        <v>0</v>
      </c>
      <c r="AC366" s="332">
        <v>119330360.822</v>
      </c>
      <c r="AD366" s="332">
        <v>160000</v>
      </c>
      <c r="AE366" s="332">
        <v>49552115</v>
      </c>
      <c r="AF366" s="332">
        <v>69778245.821999997</v>
      </c>
      <c r="AG366" s="332">
        <v>174883</v>
      </c>
      <c r="AH366" s="332">
        <v>30715049</v>
      </c>
      <c r="AI366" s="332">
        <v>18950272</v>
      </c>
      <c r="AJ366" s="332">
        <v>160000</v>
      </c>
      <c r="AK366" s="332">
        <v>55543583</v>
      </c>
      <c r="AL366" s="332">
        <v>5991468</v>
      </c>
      <c r="AM366" s="332">
        <v>63786777.821999997</v>
      </c>
      <c r="AN366" s="332">
        <v>0</v>
      </c>
    </row>
    <row r="367" spans="1:40" x14ac:dyDescent="0.25">
      <c r="A367" s="11" t="s">
        <v>569</v>
      </c>
      <c r="B367" s="5" t="s">
        <v>570</v>
      </c>
      <c r="C367" s="283">
        <v>308323894</v>
      </c>
      <c r="D367" s="6">
        <f>+D368+D370</f>
        <v>401759463</v>
      </c>
      <c r="E367" s="6">
        <f t="shared" ref="E367:P367" si="159">+E368+E370</f>
        <v>0</v>
      </c>
      <c r="F367" s="6">
        <f t="shared" si="159"/>
        <v>0</v>
      </c>
      <c r="G367" s="6">
        <f t="shared" si="159"/>
        <v>0</v>
      </c>
      <c r="H367" s="6">
        <f t="shared" si="147"/>
        <v>401759463</v>
      </c>
      <c r="I367" s="6">
        <f t="shared" si="159"/>
        <v>0</v>
      </c>
      <c r="J367" s="6">
        <f t="shared" si="159"/>
        <v>391290402.25999999</v>
      </c>
      <c r="K367" s="6">
        <f t="shared" si="148"/>
        <v>10469060.74000001</v>
      </c>
      <c r="L367" s="6">
        <f t="shared" si="159"/>
        <v>0</v>
      </c>
      <c r="M367" s="6">
        <f t="shared" si="159"/>
        <v>391290402.25999999</v>
      </c>
      <c r="N367" s="6">
        <f t="shared" si="142"/>
        <v>0</v>
      </c>
      <c r="O367" s="6">
        <f t="shared" si="159"/>
        <v>0</v>
      </c>
      <c r="P367" s="6">
        <f t="shared" si="159"/>
        <v>391290402.25999999</v>
      </c>
      <c r="Q367" s="6">
        <f t="shared" si="143"/>
        <v>0</v>
      </c>
      <c r="R367" s="6">
        <f t="shared" si="144"/>
        <v>10469060.74000001</v>
      </c>
      <c r="S367" s="6">
        <f t="shared" si="145"/>
        <v>391290402.25999999</v>
      </c>
      <c r="U367" s="330" t="s">
        <v>569</v>
      </c>
      <c r="V367" s="329" t="s">
        <v>570</v>
      </c>
      <c r="W367" s="332">
        <v>401759463</v>
      </c>
      <c r="X367" s="332">
        <v>0</v>
      </c>
      <c r="Y367" s="332">
        <v>0</v>
      </c>
      <c r="Z367" s="332">
        <v>0</v>
      </c>
      <c r="AA367" s="332">
        <v>0</v>
      </c>
      <c r="AB367" s="332">
        <v>0</v>
      </c>
      <c r="AC367" s="332">
        <v>401759463</v>
      </c>
      <c r="AD367" s="332">
        <v>0</v>
      </c>
      <c r="AE367" s="332">
        <v>391290402.25999999</v>
      </c>
      <c r="AF367" s="332">
        <v>10469060.74000001</v>
      </c>
      <c r="AG367" s="332">
        <v>0</v>
      </c>
      <c r="AH367" s="332">
        <v>391290402.25999999</v>
      </c>
      <c r="AI367" s="332">
        <v>0</v>
      </c>
      <c r="AJ367" s="332">
        <v>0</v>
      </c>
      <c r="AK367" s="332">
        <v>391290402.25999999</v>
      </c>
      <c r="AL367" s="332">
        <v>0</v>
      </c>
      <c r="AM367" s="332">
        <v>10469060.74000001</v>
      </c>
      <c r="AN367" s="332">
        <v>0</v>
      </c>
    </row>
    <row r="368" spans="1:40" s="4" customFormat="1" x14ac:dyDescent="0.25">
      <c r="A368" s="14" t="s">
        <v>571</v>
      </c>
      <c r="B368" s="9" t="s">
        <v>572</v>
      </c>
      <c r="C368" s="274">
        <v>308323894</v>
      </c>
      <c r="D368" s="10">
        <f>+D369</f>
        <v>361759463</v>
      </c>
      <c r="E368" s="10">
        <f t="shared" ref="E368:P368" si="160">+E369</f>
        <v>0</v>
      </c>
      <c r="F368" s="10">
        <f t="shared" si="160"/>
        <v>0</v>
      </c>
      <c r="G368" s="10">
        <f t="shared" si="160"/>
        <v>0</v>
      </c>
      <c r="H368" s="10">
        <f t="shared" si="147"/>
        <v>361759463</v>
      </c>
      <c r="I368" s="10">
        <f t="shared" si="160"/>
        <v>0</v>
      </c>
      <c r="J368" s="10">
        <f t="shared" si="160"/>
        <v>361759462.25999999</v>
      </c>
      <c r="K368" s="10">
        <f t="shared" si="148"/>
        <v>0.74000000953674316</v>
      </c>
      <c r="L368" s="10">
        <f t="shared" si="160"/>
        <v>0</v>
      </c>
      <c r="M368" s="10">
        <f t="shared" si="160"/>
        <v>361759462.25999999</v>
      </c>
      <c r="N368" s="10">
        <f t="shared" si="142"/>
        <v>0</v>
      </c>
      <c r="O368" s="10">
        <f t="shared" si="160"/>
        <v>0</v>
      </c>
      <c r="P368" s="10">
        <f t="shared" si="160"/>
        <v>361759462.25999999</v>
      </c>
      <c r="Q368" s="10">
        <f t="shared" si="143"/>
        <v>0</v>
      </c>
      <c r="R368" s="10">
        <f t="shared" si="144"/>
        <v>0.74000000953674316</v>
      </c>
      <c r="S368" s="10">
        <f t="shared" si="145"/>
        <v>361759462.25999999</v>
      </c>
      <c r="U368" s="330" t="s">
        <v>571</v>
      </c>
      <c r="V368" s="329" t="s">
        <v>572</v>
      </c>
      <c r="W368" s="332">
        <v>361759463</v>
      </c>
      <c r="X368" s="332">
        <v>0</v>
      </c>
      <c r="Y368" s="332">
        <v>0</v>
      </c>
      <c r="Z368" s="332">
        <v>0</v>
      </c>
      <c r="AA368" s="332">
        <v>0</v>
      </c>
      <c r="AB368" s="332">
        <v>0</v>
      </c>
      <c r="AC368" s="332">
        <v>361759463</v>
      </c>
      <c r="AD368" s="332">
        <v>0</v>
      </c>
      <c r="AE368" s="332">
        <v>361759462.25999999</v>
      </c>
      <c r="AF368" s="332">
        <v>0.74000000953674316</v>
      </c>
      <c r="AG368" s="332">
        <v>0</v>
      </c>
      <c r="AH368" s="332">
        <v>361759462.25999999</v>
      </c>
      <c r="AI368" s="332">
        <v>0</v>
      </c>
      <c r="AJ368" s="332">
        <v>0</v>
      </c>
      <c r="AK368" s="332">
        <v>361759462.25999999</v>
      </c>
      <c r="AL368" s="332">
        <v>0</v>
      </c>
      <c r="AM368" s="332">
        <v>0.74000000953674316</v>
      </c>
      <c r="AN368" s="332">
        <v>0</v>
      </c>
    </row>
    <row r="369" spans="1:40" s="4" customFormat="1" x14ac:dyDescent="0.25">
      <c r="A369" s="13" t="s">
        <v>573</v>
      </c>
      <c r="B369" s="1" t="s">
        <v>572</v>
      </c>
      <c r="C369" s="239">
        <v>308323894</v>
      </c>
      <c r="D369" s="176">
        <v>361759463</v>
      </c>
      <c r="E369" s="176">
        <v>0</v>
      </c>
      <c r="F369" s="176">
        <v>0</v>
      </c>
      <c r="G369" s="176">
        <v>0</v>
      </c>
      <c r="H369" s="176">
        <f t="shared" si="147"/>
        <v>361759463</v>
      </c>
      <c r="I369" s="176">
        <v>0</v>
      </c>
      <c r="J369" s="176">
        <v>361759462.25999999</v>
      </c>
      <c r="K369" s="176">
        <f t="shared" si="148"/>
        <v>0.74000000953674316</v>
      </c>
      <c r="L369" s="176">
        <v>0</v>
      </c>
      <c r="M369" s="176">
        <v>361759462.25999999</v>
      </c>
      <c r="N369" s="176">
        <f t="shared" si="142"/>
        <v>0</v>
      </c>
      <c r="O369" s="176">
        <v>0</v>
      </c>
      <c r="P369" s="176">
        <v>361759462.25999999</v>
      </c>
      <c r="Q369" s="176">
        <f t="shared" si="143"/>
        <v>0</v>
      </c>
      <c r="R369" s="176">
        <f t="shared" si="144"/>
        <v>0.74000000953674316</v>
      </c>
      <c r="S369" s="176">
        <f t="shared" si="145"/>
        <v>361759462.25999999</v>
      </c>
      <c r="U369" s="330" t="s">
        <v>573</v>
      </c>
      <c r="V369" s="329" t="s">
        <v>572</v>
      </c>
      <c r="W369" s="332">
        <v>361759463</v>
      </c>
      <c r="X369" s="332">
        <v>0</v>
      </c>
      <c r="Y369" s="332">
        <v>0</v>
      </c>
      <c r="Z369" s="332">
        <v>0</v>
      </c>
      <c r="AA369" s="332">
        <v>0</v>
      </c>
      <c r="AB369" s="332">
        <v>0</v>
      </c>
      <c r="AC369" s="332">
        <v>361759463</v>
      </c>
      <c r="AD369" s="332">
        <v>0</v>
      </c>
      <c r="AE369" s="332">
        <v>361759462.25999999</v>
      </c>
      <c r="AF369" s="332">
        <v>0.74000000953674316</v>
      </c>
      <c r="AG369" s="332">
        <v>0</v>
      </c>
      <c r="AH369" s="332">
        <v>361759462.25999999</v>
      </c>
      <c r="AI369" s="332">
        <v>0</v>
      </c>
      <c r="AJ369" s="332">
        <v>0</v>
      </c>
      <c r="AK369" s="332">
        <v>361759462.25999999</v>
      </c>
      <c r="AL369" s="332">
        <v>0</v>
      </c>
      <c r="AM369" s="332">
        <v>0.74000000953674316</v>
      </c>
      <c r="AN369" s="332">
        <v>0</v>
      </c>
    </row>
    <row r="370" spans="1:40" x14ac:dyDescent="0.25">
      <c r="A370" s="14" t="s">
        <v>574</v>
      </c>
      <c r="B370" s="9" t="s">
        <v>575</v>
      </c>
      <c r="C370" s="274"/>
      <c r="D370" s="10">
        <f>+D371</f>
        <v>40000000</v>
      </c>
      <c r="E370" s="10">
        <f t="shared" ref="E370:P370" si="161">+E371</f>
        <v>0</v>
      </c>
      <c r="F370" s="10">
        <f t="shared" si="161"/>
        <v>0</v>
      </c>
      <c r="G370" s="10">
        <f t="shared" si="161"/>
        <v>0</v>
      </c>
      <c r="H370" s="10">
        <f t="shared" si="147"/>
        <v>40000000</v>
      </c>
      <c r="I370" s="10">
        <f t="shared" si="161"/>
        <v>0</v>
      </c>
      <c r="J370" s="10">
        <f t="shared" si="161"/>
        <v>29530940</v>
      </c>
      <c r="K370" s="10">
        <f t="shared" si="148"/>
        <v>10469060</v>
      </c>
      <c r="L370" s="10">
        <f t="shared" si="161"/>
        <v>0</v>
      </c>
      <c r="M370" s="10">
        <f t="shared" si="161"/>
        <v>29530940</v>
      </c>
      <c r="N370" s="10">
        <f t="shared" si="142"/>
        <v>0</v>
      </c>
      <c r="O370" s="10">
        <f t="shared" si="161"/>
        <v>0</v>
      </c>
      <c r="P370" s="10">
        <f t="shared" si="161"/>
        <v>29530940</v>
      </c>
      <c r="Q370" s="10">
        <f t="shared" si="143"/>
        <v>0</v>
      </c>
      <c r="R370" s="10">
        <f t="shared" si="144"/>
        <v>10469060</v>
      </c>
      <c r="S370" s="10">
        <f t="shared" si="145"/>
        <v>29530940</v>
      </c>
      <c r="U370" s="330" t="s">
        <v>574</v>
      </c>
      <c r="V370" s="329" t="s">
        <v>575</v>
      </c>
      <c r="W370" s="332">
        <v>40000000</v>
      </c>
      <c r="X370" s="332">
        <v>0</v>
      </c>
      <c r="Y370" s="332">
        <v>0</v>
      </c>
      <c r="Z370" s="332">
        <v>0</v>
      </c>
      <c r="AA370" s="332">
        <v>0</v>
      </c>
      <c r="AB370" s="332">
        <v>0</v>
      </c>
      <c r="AC370" s="332">
        <v>40000000</v>
      </c>
      <c r="AD370" s="332">
        <v>0</v>
      </c>
      <c r="AE370" s="332">
        <v>29530940</v>
      </c>
      <c r="AF370" s="332">
        <v>10469060</v>
      </c>
      <c r="AG370" s="332">
        <v>0</v>
      </c>
      <c r="AH370" s="332">
        <v>29530940</v>
      </c>
      <c r="AI370" s="332">
        <v>0</v>
      </c>
      <c r="AJ370" s="332">
        <v>0</v>
      </c>
      <c r="AK370" s="332">
        <v>29530940</v>
      </c>
      <c r="AL370" s="332">
        <v>0</v>
      </c>
      <c r="AM370" s="332">
        <v>10469060</v>
      </c>
      <c r="AN370" s="332">
        <v>0</v>
      </c>
    </row>
    <row r="371" spans="1:40" s="4" customFormat="1" x14ac:dyDescent="0.25">
      <c r="A371" s="13" t="s">
        <v>576</v>
      </c>
      <c r="B371" s="1" t="s">
        <v>575</v>
      </c>
      <c r="C371" s="239"/>
      <c r="D371" s="176">
        <v>40000000</v>
      </c>
      <c r="E371" s="176">
        <v>0</v>
      </c>
      <c r="F371" s="176">
        <v>0</v>
      </c>
      <c r="G371" s="176">
        <v>0</v>
      </c>
      <c r="H371" s="176">
        <f t="shared" si="147"/>
        <v>40000000</v>
      </c>
      <c r="I371" s="176">
        <v>0</v>
      </c>
      <c r="J371" s="176">
        <v>29530940</v>
      </c>
      <c r="K371" s="176">
        <f t="shared" si="148"/>
        <v>10469060</v>
      </c>
      <c r="L371" s="176">
        <v>0</v>
      </c>
      <c r="M371" s="176">
        <v>29530940</v>
      </c>
      <c r="N371" s="176">
        <f t="shared" si="142"/>
        <v>0</v>
      </c>
      <c r="O371" s="176">
        <v>0</v>
      </c>
      <c r="P371" s="176">
        <v>29530940</v>
      </c>
      <c r="Q371" s="176">
        <f t="shared" si="143"/>
        <v>0</v>
      </c>
      <c r="R371" s="176">
        <f t="shared" si="144"/>
        <v>10469060</v>
      </c>
      <c r="S371" s="176">
        <f t="shared" si="145"/>
        <v>29530940</v>
      </c>
      <c r="U371" s="330" t="s">
        <v>576</v>
      </c>
      <c r="V371" s="329" t="s">
        <v>575</v>
      </c>
      <c r="W371" s="332">
        <v>40000000</v>
      </c>
      <c r="X371" s="332">
        <v>0</v>
      </c>
      <c r="Y371" s="332">
        <v>0</v>
      </c>
      <c r="Z371" s="332">
        <v>0</v>
      </c>
      <c r="AA371" s="332">
        <v>0</v>
      </c>
      <c r="AB371" s="332">
        <v>0</v>
      </c>
      <c r="AC371" s="332">
        <v>40000000</v>
      </c>
      <c r="AD371" s="332">
        <v>0</v>
      </c>
      <c r="AE371" s="332">
        <v>29530940</v>
      </c>
      <c r="AF371" s="332">
        <v>10469060</v>
      </c>
      <c r="AG371" s="332">
        <v>0</v>
      </c>
      <c r="AH371" s="332">
        <v>29530940</v>
      </c>
      <c r="AI371" s="332">
        <v>0</v>
      </c>
      <c r="AJ371" s="332">
        <v>0</v>
      </c>
      <c r="AK371" s="332">
        <v>29530940</v>
      </c>
      <c r="AL371" s="332">
        <v>0</v>
      </c>
      <c r="AM371" s="332">
        <v>10469060</v>
      </c>
      <c r="AN371" s="332">
        <v>0</v>
      </c>
    </row>
    <row r="372" spans="1:40" s="4" customFormat="1" x14ac:dyDescent="0.25">
      <c r="A372" s="11">
        <v>3</v>
      </c>
      <c r="B372" s="5" t="s">
        <v>577</v>
      </c>
      <c r="C372" s="283">
        <v>40667406354.810005</v>
      </c>
      <c r="D372" s="6">
        <f>+D373+D423+D538+D551+D578+D682+D703+D741+D752+D762+D850+D856</f>
        <v>20687865055.099998</v>
      </c>
      <c r="E372" s="6">
        <f t="shared" ref="E372:P372" si="162">+E373+E423+E538+E551+E578+E682+E703+E741+E752+E762+E850+E856</f>
        <v>15540969182.25</v>
      </c>
      <c r="F372" s="6">
        <f t="shared" si="162"/>
        <v>14624944182.25</v>
      </c>
      <c r="G372" s="6">
        <f t="shared" si="162"/>
        <v>31734698235.550003</v>
      </c>
      <c r="H372" s="6">
        <f t="shared" si="147"/>
        <v>53338588290.650002</v>
      </c>
      <c r="I372" s="6">
        <f t="shared" si="162"/>
        <v>3557004283</v>
      </c>
      <c r="J372" s="6">
        <f t="shared" si="162"/>
        <v>18312873907.77</v>
      </c>
      <c r="K372" s="6">
        <f t="shared" si="148"/>
        <v>35025714382.880005</v>
      </c>
      <c r="L372" s="6">
        <f t="shared" si="162"/>
        <v>1983867755.24</v>
      </c>
      <c r="M372" s="6">
        <f t="shared" si="162"/>
        <v>8190343153.9799995</v>
      </c>
      <c r="N372" s="6">
        <f t="shared" si="142"/>
        <v>10122530753.790001</v>
      </c>
      <c r="O372" s="6">
        <f t="shared" si="162"/>
        <v>1834972193</v>
      </c>
      <c r="P372" s="6">
        <f t="shared" si="162"/>
        <v>24896963474.400002</v>
      </c>
      <c r="Q372" s="6">
        <f t="shared" si="143"/>
        <v>6584089566.6300011</v>
      </c>
      <c r="R372" s="6">
        <f t="shared" si="144"/>
        <v>28441624816.25</v>
      </c>
      <c r="S372" s="6">
        <f t="shared" si="145"/>
        <v>8190343153.9799995</v>
      </c>
      <c r="U372" s="324">
        <v>3</v>
      </c>
      <c r="V372" s="329" t="s">
        <v>577</v>
      </c>
      <c r="W372" s="332">
        <v>15817979652.1</v>
      </c>
      <c r="X372" s="332">
        <v>15540969182.250002</v>
      </c>
      <c r="Y372" s="332">
        <v>11593961571.210001</v>
      </c>
      <c r="Z372" s="332">
        <v>0</v>
      </c>
      <c r="AA372" s="332">
        <v>0</v>
      </c>
      <c r="AB372" s="332">
        <v>30534698235.549995</v>
      </c>
      <c r="AC372" s="332">
        <v>50299685498.689995</v>
      </c>
      <c r="AD372" s="332">
        <v>3549302204</v>
      </c>
      <c r="AE372" s="332">
        <v>15387146726.279999</v>
      </c>
      <c r="AF372" s="332">
        <v>34912538772.409996</v>
      </c>
      <c r="AG372" s="332">
        <v>1806669443.24</v>
      </c>
      <c r="AH372" s="332">
        <v>7566512435.7700005</v>
      </c>
      <c r="AI372" s="332">
        <v>9207950902.3399982</v>
      </c>
      <c r="AJ372" s="332">
        <v>1834972193</v>
      </c>
      <c r="AK372" s="332">
        <v>21874273712.040001</v>
      </c>
      <c r="AL372" s="332">
        <v>6487126985.7600021</v>
      </c>
      <c r="AM372" s="332">
        <v>28425411786.649994</v>
      </c>
      <c r="AN372" s="332">
        <v>0</v>
      </c>
    </row>
    <row r="373" spans="1:40" s="4" customFormat="1" x14ac:dyDescent="0.25">
      <c r="A373" s="11">
        <v>301</v>
      </c>
      <c r="B373" s="5" t="s">
        <v>578</v>
      </c>
      <c r="C373" s="283">
        <v>5772166986.8699999</v>
      </c>
      <c r="D373" s="6">
        <f>+D374+D390+D403+D414+D420</f>
        <v>6881297847</v>
      </c>
      <c r="E373" s="6">
        <f t="shared" ref="E373:P373" si="163">+E374+E390+E403+E414+E420</f>
        <v>0</v>
      </c>
      <c r="F373" s="6">
        <f t="shared" si="163"/>
        <v>4284978039.6399999</v>
      </c>
      <c r="G373" s="6">
        <f t="shared" si="163"/>
        <v>2510638845.6399999</v>
      </c>
      <c r="H373" s="6">
        <f t="shared" si="147"/>
        <v>5106958653</v>
      </c>
      <c r="I373" s="6">
        <f t="shared" si="163"/>
        <v>156969800</v>
      </c>
      <c r="J373" s="6">
        <f t="shared" si="163"/>
        <v>4158721456</v>
      </c>
      <c r="K373" s="6">
        <f t="shared" si="148"/>
        <v>948237197</v>
      </c>
      <c r="L373" s="6">
        <f t="shared" si="163"/>
        <v>529588276</v>
      </c>
      <c r="M373" s="6">
        <f t="shared" si="163"/>
        <v>2633737536</v>
      </c>
      <c r="N373" s="6">
        <f t="shared" si="142"/>
        <v>1524983920</v>
      </c>
      <c r="O373" s="6">
        <f t="shared" si="163"/>
        <v>0</v>
      </c>
      <c r="P373" s="6">
        <f t="shared" si="163"/>
        <v>5069553420</v>
      </c>
      <c r="Q373" s="6">
        <f t="shared" si="143"/>
        <v>910831964</v>
      </c>
      <c r="R373" s="6">
        <f t="shared" si="144"/>
        <v>37405233</v>
      </c>
      <c r="S373" s="6">
        <f t="shared" si="145"/>
        <v>2633737536</v>
      </c>
      <c r="U373" s="324">
        <v>301</v>
      </c>
      <c r="V373" s="329" t="s">
        <v>578</v>
      </c>
      <c r="W373" s="332">
        <v>6881297847</v>
      </c>
      <c r="X373" s="332">
        <v>0</v>
      </c>
      <c r="Y373" s="332">
        <v>4284978039.6399999</v>
      </c>
      <c r="Z373" s="332">
        <v>0</v>
      </c>
      <c r="AA373" s="332">
        <v>0</v>
      </c>
      <c r="AB373" s="332">
        <v>2510638845.6399999</v>
      </c>
      <c r="AC373" s="332">
        <v>5106958653</v>
      </c>
      <c r="AD373" s="332">
        <v>156969800</v>
      </c>
      <c r="AE373" s="332">
        <v>4158721456</v>
      </c>
      <c r="AF373" s="332">
        <v>948237197</v>
      </c>
      <c r="AG373" s="332">
        <v>529588276</v>
      </c>
      <c r="AH373" s="332">
        <v>3279455849</v>
      </c>
      <c r="AI373" s="332">
        <v>2001341236</v>
      </c>
      <c r="AJ373" s="332">
        <v>0</v>
      </c>
      <c r="AK373" s="332">
        <v>5069553420</v>
      </c>
      <c r="AL373" s="332">
        <v>910831964</v>
      </c>
      <c r="AM373" s="332">
        <v>37405233</v>
      </c>
      <c r="AN373" s="332">
        <v>0</v>
      </c>
    </row>
    <row r="374" spans="1:40" s="4" customFormat="1" x14ac:dyDescent="0.25">
      <c r="A374" s="11">
        <v>30101</v>
      </c>
      <c r="B374" s="5" t="s">
        <v>579</v>
      </c>
      <c r="C374" s="283">
        <v>435786286.69999999</v>
      </c>
      <c r="D374" s="6">
        <f>+D375+D379</f>
        <v>1250000000</v>
      </c>
      <c r="E374" s="6">
        <f t="shared" ref="E374:P374" si="164">+E375+E379</f>
        <v>0</v>
      </c>
      <c r="F374" s="6">
        <f t="shared" si="164"/>
        <v>805176792</v>
      </c>
      <c r="G374" s="6">
        <f t="shared" si="164"/>
        <v>0</v>
      </c>
      <c r="H374" s="6">
        <f t="shared" si="147"/>
        <v>444823208</v>
      </c>
      <c r="I374" s="6">
        <f t="shared" si="164"/>
        <v>0</v>
      </c>
      <c r="J374" s="6">
        <f t="shared" si="164"/>
        <v>315343208</v>
      </c>
      <c r="K374" s="6">
        <f t="shared" si="148"/>
        <v>129480000</v>
      </c>
      <c r="L374" s="6">
        <f t="shared" si="164"/>
        <v>35700000</v>
      </c>
      <c r="M374" s="6">
        <f t="shared" si="164"/>
        <v>202943208</v>
      </c>
      <c r="N374" s="6">
        <f t="shared" si="142"/>
        <v>112400000</v>
      </c>
      <c r="O374" s="6">
        <f t="shared" si="164"/>
        <v>0</v>
      </c>
      <c r="P374" s="6">
        <f t="shared" si="164"/>
        <v>444823208</v>
      </c>
      <c r="Q374" s="6">
        <f t="shared" si="143"/>
        <v>129480000</v>
      </c>
      <c r="R374" s="6">
        <f t="shared" si="144"/>
        <v>0</v>
      </c>
      <c r="S374" s="6">
        <f t="shared" si="145"/>
        <v>202943208</v>
      </c>
      <c r="U374" s="324">
        <v>30101</v>
      </c>
      <c r="V374" s="329" t="s">
        <v>579</v>
      </c>
      <c r="W374" s="332">
        <v>1250000000</v>
      </c>
      <c r="X374" s="332">
        <v>0</v>
      </c>
      <c r="Y374" s="332">
        <v>805176792</v>
      </c>
      <c r="Z374" s="332">
        <v>0</v>
      </c>
      <c r="AA374" s="332">
        <v>0</v>
      </c>
      <c r="AB374" s="332">
        <v>0</v>
      </c>
      <c r="AC374" s="332">
        <v>444823208</v>
      </c>
      <c r="AD374" s="332">
        <v>0</v>
      </c>
      <c r="AE374" s="332">
        <v>315343208</v>
      </c>
      <c r="AF374" s="332">
        <v>129480000</v>
      </c>
      <c r="AG374" s="332">
        <v>35700000</v>
      </c>
      <c r="AH374" s="332">
        <v>233811571</v>
      </c>
      <c r="AI374" s="332">
        <v>161531637</v>
      </c>
      <c r="AJ374" s="332">
        <v>0</v>
      </c>
      <c r="AK374" s="332">
        <v>444823208</v>
      </c>
      <c r="AL374" s="332">
        <v>129480000</v>
      </c>
      <c r="AM374" s="332">
        <v>0</v>
      </c>
      <c r="AN374" s="332">
        <v>0</v>
      </c>
    </row>
    <row r="375" spans="1:40" s="4" customFormat="1" x14ac:dyDescent="0.25">
      <c r="A375" s="14">
        <v>3010101</v>
      </c>
      <c r="B375" s="9" t="s">
        <v>580</v>
      </c>
      <c r="C375" s="274">
        <v>72000000</v>
      </c>
      <c r="D375" s="10">
        <f>+D376+D377+D378</f>
        <v>500000000</v>
      </c>
      <c r="E375" s="10">
        <f t="shared" ref="E375:P375" si="165">+E376+E377+E378</f>
        <v>0</v>
      </c>
      <c r="F375" s="10">
        <f t="shared" si="165"/>
        <v>273200000</v>
      </c>
      <c r="G375" s="10">
        <f t="shared" si="165"/>
        <v>0</v>
      </c>
      <c r="H375" s="10">
        <f t="shared" si="147"/>
        <v>226800000</v>
      </c>
      <c r="I375" s="10">
        <f t="shared" si="165"/>
        <v>0</v>
      </c>
      <c r="J375" s="10">
        <f t="shared" si="165"/>
        <v>202800000</v>
      </c>
      <c r="K375" s="10">
        <f t="shared" si="148"/>
        <v>24000000</v>
      </c>
      <c r="L375" s="10">
        <f t="shared" si="165"/>
        <v>35700000</v>
      </c>
      <c r="M375" s="10">
        <f t="shared" si="165"/>
        <v>90400000</v>
      </c>
      <c r="N375" s="10">
        <f t="shared" si="142"/>
        <v>112400000</v>
      </c>
      <c r="O375" s="10">
        <f t="shared" si="165"/>
        <v>0</v>
      </c>
      <c r="P375" s="10">
        <f t="shared" si="165"/>
        <v>226800000</v>
      </c>
      <c r="Q375" s="10">
        <f t="shared" si="143"/>
        <v>24000000</v>
      </c>
      <c r="R375" s="10">
        <f t="shared" si="144"/>
        <v>0</v>
      </c>
      <c r="S375" s="10">
        <f t="shared" si="145"/>
        <v>90400000</v>
      </c>
      <c r="U375" s="324">
        <v>3010101</v>
      </c>
      <c r="V375" s="329" t="s">
        <v>580</v>
      </c>
      <c r="W375" s="332">
        <v>500000000</v>
      </c>
      <c r="X375" s="332">
        <v>0</v>
      </c>
      <c r="Y375" s="332">
        <v>273200000</v>
      </c>
      <c r="Z375" s="332">
        <v>0</v>
      </c>
      <c r="AA375" s="332">
        <v>0</v>
      </c>
      <c r="AB375" s="332">
        <v>0</v>
      </c>
      <c r="AC375" s="332">
        <v>226800000</v>
      </c>
      <c r="AD375" s="332">
        <v>0</v>
      </c>
      <c r="AE375" s="332">
        <v>202800000</v>
      </c>
      <c r="AF375" s="332">
        <v>24000000</v>
      </c>
      <c r="AG375" s="332">
        <v>35700000</v>
      </c>
      <c r="AH375" s="332">
        <v>90400000</v>
      </c>
      <c r="AI375" s="332">
        <v>112400000</v>
      </c>
      <c r="AJ375" s="332">
        <v>0</v>
      </c>
      <c r="AK375" s="332">
        <v>226800000</v>
      </c>
      <c r="AL375" s="332">
        <v>24000000</v>
      </c>
      <c r="AM375" s="332">
        <v>0</v>
      </c>
      <c r="AN375" s="332">
        <v>0</v>
      </c>
    </row>
    <row r="376" spans="1:40" x14ac:dyDescent="0.25">
      <c r="A376" s="43">
        <v>301010101</v>
      </c>
      <c r="B376" s="1" t="s">
        <v>581</v>
      </c>
      <c r="C376" s="239">
        <v>72000000</v>
      </c>
      <c r="D376" s="176">
        <v>50000000</v>
      </c>
      <c r="E376" s="176">
        <v>0</v>
      </c>
      <c r="F376" s="176">
        <v>50000000</v>
      </c>
      <c r="G376" s="176">
        <v>0</v>
      </c>
      <c r="H376" s="176">
        <f t="shared" si="147"/>
        <v>0</v>
      </c>
      <c r="I376" s="176">
        <v>0</v>
      </c>
      <c r="J376" s="176">
        <v>0</v>
      </c>
      <c r="K376" s="176">
        <f t="shared" si="148"/>
        <v>0</v>
      </c>
      <c r="L376" s="176">
        <v>0</v>
      </c>
      <c r="M376" s="176">
        <v>0</v>
      </c>
      <c r="N376" s="176">
        <f t="shared" si="142"/>
        <v>0</v>
      </c>
      <c r="O376" s="176">
        <v>0</v>
      </c>
      <c r="P376" s="176">
        <v>0</v>
      </c>
      <c r="Q376" s="176">
        <f t="shared" si="143"/>
        <v>0</v>
      </c>
      <c r="R376" s="176">
        <f t="shared" si="144"/>
        <v>0</v>
      </c>
      <c r="S376" s="176">
        <f t="shared" si="145"/>
        <v>0</v>
      </c>
      <c r="U376" s="324">
        <v>301010101</v>
      </c>
      <c r="V376" s="329" t="s">
        <v>581</v>
      </c>
      <c r="W376" s="332">
        <v>50000000</v>
      </c>
      <c r="X376" s="332">
        <v>0</v>
      </c>
      <c r="Y376" s="332">
        <v>50000000</v>
      </c>
      <c r="Z376" s="332">
        <v>0</v>
      </c>
      <c r="AA376" s="332">
        <v>0</v>
      </c>
      <c r="AB376" s="332">
        <v>0</v>
      </c>
      <c r="AC376" s="332">
        <v>0</v>
      </c>
      <c r="AD376" s="332">
        <v>0</v>
      </c>
      <c r="AE376" s="332">
        <v>0</v>
      </c>
      <c r="AF376" s="332">
        <v>0</v>
      </c>
      <c r="AG376" s="332">
        <v>0</v>
      </c>
      <c r="AH376" s="332">
        <v>0</v>
      </c>
      <c r="AI376" s="332">
        <v>0</v>
      </c>
      <c r="AJ376" s="332">
        <v>0</v>
      </c>
      <c r="AK376" s="332">
        <v>0</v>
      </c>
      <c r="AL376" s="332">
        <v>0</v>
      </c>
      <c r="AM376" s="332">
        <v>0</v>
      </c>
      <c r="AN376" s="332">
        <v>0</v>
      </c>
    </row>
    <row r="377" spans="1:40" x14ac:dyDescent="0.25">
      <c r="A377" s="44">
        <v>301010102</v>
      </c>
      <c r="B377" s="1" t="s">
        <v>582</v>
      </c>
      <c r="C377" s="239"/>
      <c r="D377" s="176">
        <v>25000000</v>
      </c>
      <c r="E377" s="176">
        <v>0</v>
      </c>
      <c r="F377" s="176">
        <v>25000000</v>
      </c>
      <c r="G377" s="176">
        <v>0</v>
      </c>
      <c r="H377" s="176">
        <f t="shared" si="147"/>
        <v>0</v>
      </c>
      <c r="I377" s="176">
        <v>0</v>
      </c>
      <c r="J377" s="176">
        <v>0</v>
      </c>
      <c r="K377" s="176">
        <f t="shared" si="148"/>
        <v>0</v>
      </c>
      <c r="L377" s="176">
        <v>0</v>
      </c>
      <c r="M377" s="176">
        <v>0</v>
      </c>
      <c r="N377" s="176">
        <f t="shared" si="142"/>
        <v>0</v>
      </c>
      <c r="O377" s="176">
        <v>0</v>
      </c>
      <c r="P377" s="176">
        <v>0</v>
      </c>
      <c r="Q377" s="176">
        <f t="shared" si="143"/>
        <v>0</v>
      </c>
      <c r="R377" s="176">
        <f t="shared" si="144"/>
        <v>0</v>
      </c>
      <c r="S377" s="176">
        <f t="shared" si="145"/>
        <v>0</v>
      </c>
      <c r="U377" s="324">
        <v>301010102</v>
      </c>
      <c r="V377" s="329" t="s">
        <v>582</v>
      </c>
      <c r="W377" s="332">
        <v>25000000</v>
      </c>
      <c r="X377" s="332">
        <v>0</v>
      </c>
      <c r="Y377" s="332">
        <v>25000000</v>
      </c>
      <c r="Z377" s="332">
        <v>0</v>
      </c>
      <c r="AA377" s="332">
        <v>0</v>
      </c>
      <c r="AB377" s="332">
        <v>0</v>
      </c>
      <c r="AC377" s="332">
        <v>0</v>
      </c>
      <c r="AD377" s="332">
        <v>0</v>
      </c>
      <c r="AE377" s="332">
        <v>0</v>
      </c>
      <c r="AF377" s="332">
        <v>0</v>
      </c>
      <c r="AG377" s="332">
        <v>0</v>
      </c>
      <c r="AH377" s="332">
        <v>0</v>
      </c>
      <c r="AI377" s="332">
        <v>0</v>
      </c>
      <c r="AJ377" s="332">
        <v>0</v>
      </c>
      <c r="AK377" s="332">
        <v>0</v>
      </c>
      <c r="AL377" s="332">
        <v>0</v>
      </c>
      <c r="AM377" s="332">
        <v>0</v>
      </c>
      <c r="AN377" s="332">
        <v>0</v>
      </c>
    </row>
    <row r="378" spans="1:40" x14ac:dyDescent="0.25">
      <c r="A378" s="45">
        <v>301010103</v>
      </c>
      <c r="B378" s="1" t="s">
        <v>583</v>
      </c>
      <c r="C378" s="239"/>
      <c r="D378" s="176">
        <v>425000000</v>
      </c>
      <c r="E378" s="176">
        <v>0</v>
      </c>
      <c r="F378" s="176">
        <v>198200000</v>
      </c>
      <c r="G378" s="176">
        <v>0</v>
      </c>
      <c r="H378" s="176">
        <f t="shared" si="147"/>
        <v>226800000</v>
      </c>
      <c r="I378" s="176">
        <v>0</v>
      </c>
      <c r="J378" s="176">
        <v>202800000</v>
      </c>
      <c r="K378" s="176">
        <f t="shared" si="148"/>
        <v>24000000</v>
      </c>
      <c r="L378" s="176">
        <v>35700000</v>
      </c>
      <c r="M378" s="176">
        <v>90400000</v>
      </c>
      <c r="N378" s="176">
        <f t="shared" si="142"/>
        <v>112400000</v>
      </c>
      <c r="O378" s="176">
        <v>0</v>
      </c>
      <c r="P378" s="176">
        <v>226800000</v>
      </c>
      <c r="Q378" s="176">
        <f t="shared" si="143"/>
        <v>24000000</v>
      </c>
      <c r="R378" s="176">
        <f t="shared" si="144"/>
        <v>0</v>
      </c>
      <c r="S378" s="176">
        <f t="shared" si="145"/>
        <v>90400000</v>
      </c>
      <c r="U378" s="324">
        <v>301010103</v>
      </c>
      <c r="V378" s="329" t="s">
        <v>583</v>
      </c>
      <c r="W378" s="332">
        <v>425000000</v>
      </c>
      <c r="X378" s="332">
        <v>0</v>
      </c>
      <c r="Y378" s="332">
        <v>198200000</v>
      </c>
      <c r="Z378" s="332">
        <v>0</v>
      </c>
      <c r="AA378" s="332">
        <v>0</v>
      </c>
      <c r="AB378" s="332">
        <v>0</v>
      </c>
      <c r="AC378" s="332">
        <v>226800000</v>
      </c>
      <c r="AD378" s="332">
        <v>0</v>
      </c>
      <c r="AE378" s="332">
        <v>202800000</v>
      </c>
      <c r="AF378" s="332">
        <v>24000000</v>
      </c>
      <c r="AG378" s="332">
        <v>35700000</v>
      </c>
      <c r="AH378" s="332">
        <v>90400000</v>
      </c>
      <c r="AI378" s="332">
        <v>112400000</v>
      </c>
      <c r="AJ378" s="332">
        <v>0</v>
      </c>
      <c r="AK378" s="332">
        <v>226800000</v>
      </c>
      <c r="AL378" s="332">
        <v>24000000</v>
      </c>
      <c r="AM378" s="332">
        <v>0</v>
      </c>
      <c r="AN378" s="332">
        <v>0</v>
      </c>
    </row>
    <row r="379" spans="1:40" s="4" customFormat="1" x14ac:dyDescent="0.25">
      <c r="A379" s="11">
        <v>3010102</v>
      </c>
      <c r="B379" s="5" t="s">
        <v>584</v>
      </c>
      <c r="C379" s="283">
        <v>363786286.69999999</v>
      </c>
      <c r="D379" s="6">
        <f>+D380+D384</f>
        <v>750000000</v>
      </c>
      <c r="E379" s="6">
        <f t="shared" ref="E379:P379" si="166">+E380+E384</f>
        <v>0</v>
      </c>
      <c r="F379" s="6">
        <f t="shared" si="166"/>
        <v>531976792</v>
      </c>
      <c r="G379" s="6">
        <f t="shared" si="166"/>
        <v>0</v>
      </c>
      <c r="H379" s="6">
        <f t="shared" si="147"/>
        <v>218023208</v>
      </c>
      <c r="I379" s="6">
        <f t="shared" si="166"/>
        <v>0</v>
      </c>
      <c r="J379" s="6">
        <f t="shared" si="166"/>
        <v>112543208</v>
      </c>
      <c r="K379" s="6">
        <f t="shared" si="148"/>
        <v>105480000</v>
      </c>
      <c r="L379" s="6">
        <f t="shared" si="166"/>
        <v>0</v>
      </c>
      <c r="M379" s="6">
        <f t="shared" si="166"/>
        <v>112543208</v>
      </c>
      <c r="N379" s="6">
        <f t="shared" si="142"/>
        <v>0</v>
      </c>
      <c r="O379" s="6">
        <f t="shared" si="166"/>
        <v>0</v>
      </c>
      <c r="P379" s="6">
        <f t="shared" si="166"/>
        <v>218023208</v>
      </c>
      <c r="Q379" s="6">
        <f t="shared" si="143"/>
        <v>105480000</v>
      </c>
      <c r="R379" s="6">
        <f t="shared" si="144"/>
        <v>0</v>
      </c>
      <c r="S379" s="6">
        <f t="shared" si="145"/>
        <v>112543208</v>
      </c>
      <c r="U379" s="324">
        <v>3010102</v>
      </c>
      <c r="V379" s="329" t="s">
        <v>584</v>
      </c>
      <c r="W379" s="332">
        <v>750000000</v>
      </c>
      <c r="X379" s="332">
        <v>0</v>
      </c>
      <c r="Y379" s="332">
        <v>531976792</v>
      </c>
      <c r="Z379" s="332">
        <v>0</v>
      </c>
      <c r="AA379" s="332">
        <v>0</v>
      </c>
      <c r="AB379" s="332">
        <v>0</v>
      </c>
      <c r="AC379" s="332">
        <v>218023208</v>
      </c>
      <c r="AD379" s="332">
        <v>0</v>
      </c>
      <c r="AE379" s="332">
        <v>112543208</v>
      </c>
      <c r="AF379" s="332">
        <v>105480000</v>
      </c>
      <c r="AG379" s="332">
        <v>0</v>
      </c>
      <c r="AH379" s="332">
        <v>143411571</v>
      </c>
      <c r="AI379" s="332">
        <v>49131637</v>
      </c>
      <c r="AJ379" s="332">
        <v>0</v>
      </c>
      <c r="AK379" s="332">
        <v>218023208</v>
      </c>
      <c r="AL379" s="332">
        <v>105480000</v>
      </c>
      <c r="AM379" s="332">
        <v>0</v>
      </c>
      <c r="AN379" s="332">
        <v>0</v>
      </c>
    </row>
    <row r="380" spans="1:40" x14ac:dyDescent="0.25">
      <c r="A380" s="14">
        <v>301010201</v>
      </c>
      <c r="B380" s="9" t="s">
        <v>585</v>
      </c>
      <c r="C380" s="274">
        <v>250172056.69999999</v>
      </c>
      <c r="D380" s="10">
        <f>+D381+D382+D383</f>
        <v>500000000</v>
      </c>
      <c r="E380" s="10">
        <f t="shared" ref="E380:P380" si="167">+E381+E382+E383</f>
        <v>0</v>
      </c>
      <c r="F380" s="10">
        <f t="shared" si="167"/>
        <v>366652464</v>
      </c>
      <c r="G380" s="10">
        <f t="shared" si="167"/>
        <v>0</v>
      </c>
      <c r="H380" s="10">
        <f t="shared" si="147"/>
        <v>133347536</v>
      </c>
      <c r="I380" s="10">
        <f t="shared" si="167"/>
        <v>0</v>
      </c>
      <c r="J380" s="10">
        <f t="shared" si="167"/>
        <v>78347536</v>
      </c>
      <c r="K380" s="10">
        <f t="shared" si="148"/>
        <v>55000000</v>
      </c>
      <c r="L380" s="10">
        <f t="shared" si="167"/>
        <v>0</v>
      </c>
      <c r="M380" s="10">
        <f t="shared" si="167"/>
        <v>78347536</v>
      </c>
      <c r="N380" s="10">
        <f t="shared" si="142"/>
        <v>0</v>
      </c>
      <c r="O380" s="10">
        <f t="shared" si="167"/>
        <v>0</v>
      </c>
      <c r="P380" s="10">
        <f t="shared" si="167"/>
        <v>133347536</v>
      </c>
      <c r="Q380" s="10">
        <f t="shared" si="143"/>
        <v>55000000</v>
      </c>
      <c r="R380" s="10">
        <f t="shared" si="144"/>
        <v>0</v>
      </c>
      <c r="S380" s="10">
        <f t="shared" si="145"/>
        <v>78347536</v>
      </c>
      <c r="U380" s="324">
        <v>301010201</v>
      </c>
      <c r="V380" s="329" t="s">
        <v>585</v>
      </c>
      <c r="W380" s="332">
        <v>500000000</v>
      </c>
      <c r="X380" s="332">
        <v>0</v>
      </c>
      <c r="Y380" s="332">
        <v>366652464</v>
      </c>
      <c r="Z380" s="332">
        <v>0</v>
      </c>
      <c r="AA380" s="332">
        <v>0</v>
      </c>
      <c r="AB380" s="332">
        <v>0</v>
      </c>
      <c r="AC380" s="332">
        <v>133347536</v>
      </c>
      <c r="AD380" s="332">
        <v>0</v>
      </c>
      <c r="AE380" s="332">
        <v>78347536</v>
      </c>
      <c r="AF380" s="332">
        <v>55000000</v>
      </c>
      <c r="AG380" s="332">
        <v>0</v>
      </c>
      <c r="AH380" s="332">
        <v>109215899</v>
      </c>
      <c r="AI380" s="332">
        <v>49131637</v>
      </c>
      <c r="AJ380" s="332">
        <v>0</v>
      </c>
      <c r="AK380" s="332">
        <v>133347536</v>
      </c>
      <c r="AL380" s="332">
        <v>55000000</v>
      </c>
      <c r="AM380" s="332">
        <v>0</v>
      </c>
      <c r="AN380" s="332">
        <v>0</v>
      </c>
    </row>
    <row r="381" spans="1:40" x14ac:dyDescent="0.25">
      <c r="A381" s="43">
        <v>30101020101</v>
      </c>
      <c r="B381" s="1" t="s">
        <v>586</v>
      </c>
      <c r="C381" s="239">
        <v>150191514.40000001</v>
      </c>
      <c r="D381" s="176">
        <v>180000000</v>
      </c>
      <c r="E381" s="176">
        <v>0</v>
      </c>
      <c r="F381" s="176">
        <v>180000000</v>
      </c>
      <c r="G381" s="176">
        <v>0</v>
      </c>
      <c r="H381" s="176">
        <f t="shared" si="147"/>
        <v>0</v>
      </c>
      <c r="I381" s="176">
        <v>0</v>
      </c>
      <c r="J381" s="176">
        <v>0</v>
      </c>
      <c r="K381" s="176">
        <f t="shared" si="148"/>
        <v>0</v>
      </c>
      <c r="L381" s="176">
        <v>0</v>
      </c>
      <c r="M381" s="176">
        <v>0</v>
      </c>
      <c r="N381" s="176">
        <f t="shared" si="142"/>
        <v>0</v>
      </c>
      <c r="O381" s="176">
        <v>0</v>
      </c>
      <c r="P381" s="176">
        <v>0</v>
      </c>
      <c r="Q381" s="176">
        <f t="shared" si="143"/>
        <v>0</v>
      </c>
      <c r="R381" s="176">
        <f t="shared" si="144"/>
        <v>0</v>
      </c>
      <c r="S381" s="176">
        <f t="shared" si="145"/>
        <v>0</v>
      </c>
      <c r="U381" s="324">
        <v>30101020101</v>
      </c>
      <c r="V381" s="329" t="s">
        <v>586</v>
      </c>
      <c r="W381" s="332">
        <v>180000000</v>
      </c>
      <c r="X381" s="332">
        <v>0</v>
      </c>
      <c r="Y381" s="332">
        <v>180000000</v>
      </c>
      <c r="Z381" s="332">
        <v>0</v>
      </c>
      <c r="AA381" s="332">
        <v>0</v>
      </c>
      <c r="AB381" s="332">
        <v>0</v>
      </c>
      <c r="AC381" s="332">
        <v>0</v>
      </c>
      <c r="AD381" s="332">
        <v>0</v>
      </c>
      <c r="AE381" s="332">
        <v>0</v>
      </c>
      <c r="AF381" s="332">
        <v>0</v>
      </c>
      <c r="AG381" s="332">
        <v>0</v>
      </c>
      <c r="AH381" s="332">
        <v>0</v>
      </c>
      <c r="AI381" s="332">
        <v>0</v>
      </c>
      <c r="AJ381" s="332">
        <v>0</v>
      </c>
      <c r="AK381" s="332">
        <v>0</v>
      </c>
      <c r="AL381" s="332">
        <v>0</v>
      </c>
      <c r="AM381" s="332">
        <v>0</v>
      </c>
      <c r="AN381" s="332">
        <v>0</v>
      </c>
    </row>
    <row r="382" spans="1:40" x14ac:dyDescent="0.25">
      <c r="A382" s="44">
        <v>30101020102</v>
      </c>
      <c r="B382" s="1" t="s">
        <v>587</v>
      </c>
      <c r="C382" s="239"/>
      <c r="D382" s="176">
        <v>5000000</v>
      </c>
      <c r="E382" s="176">
        <v>0</v>
      </c>
      <c r="F382" s="176">
        <v>5000000</v>
      </c>
      <c r="G382" s="176">
        <v>0</v>
      </c>
      <c r="H382" s="176">
        <f t="shared" si="147"/>
        <v>0</v>
      </c>
      <c r="I382" s="176">
        <v>0</v>
      </c>
      <c r="J382" s="176">
        <v>0</v>
      </c>
      <c r="K382" s="176">
        <f t="shared" si="148"/>
        <v>0</v>
      </c>
      <c r="L382" s="176">
        <v>0</v>
      </c>
      <c r="M382" s="176">
        <v>0</v>
      </c>
      <c r="N382" s="176">
        <f t="shared" si="142"/>
        <v>0</v>
      </c>
      <c r="O382" s="176">
        <v>0</v>
      </c>
      <c r="P382" s="176">
        <v>0</v>
      </c>
      <c r="Q382" s="176">
        <f t="shared" si="143"/>
        <v>0</v>
      </c>
      <c r="R382" s="176">
        <f t="shared" si="144"/>
        <v>0</v>
      </c>
      <c r="S382" s="176">
        <f t="shared" si="145"/>
        <v>0</v>
      </c>
      <c r="U382" s="324">
        <v>30101020102</v>
      </c>
      <c r="V382" s="329" t="s">
        <v>587</v>
      </c>
      <c r="W382" s="332">
        <v>5000000</v>
      </c>
      <c r="X382" s="332">
        <v>0</v>
      </c>
      <c r="Y382" s="332">
        <v>5000000</v>
      </c>
      <c r="Z382" s="332">
        <v>0</v>
      </c>
      <c r="AA382" s="332">
        <v>0</v>
      </c>
      <c r="AB382" s="332">
        <v>0</v>
      </c>
      <c r="AC382" s="332">
        <v>0</v>
      </c>
      <c r="AD382" s="332">
        <v>0</v>
      </c>
      <c r="AE382" s="332">
        <v>0</v>
      </c>
      <c r="AF382" s="332">
        <v>0</v>
      </c>
      <c r="AG382" s="332">
        <v>0</v>
      </c>
      <c r="AH382" s="332">
        <v>0</v>
      </c>
      <c r="AI382" s="332">
        <v>0</v>
      </c>
      <c r="AJ382" s="332">
        <v>0</v>
      </c>
      <c r="AK382" s="332">
        <v>0</v>
      </c>
      <c r="AL382" s="332">
        <v>0</v>
      </c>
      <c r="AM382" s="332">
        <v>0</v>
      </c>
      <c r="AN382" s="332">
        <v>0</v>
      </c>
    </row>
    <row r="383" spans="1:40" s="4" customFormat="1" x14ac:dyDescent="0.25">
      <c r="A383" s="45">
        <v>30101020103</v>
      </c>
      <c r="B383" s="1" t="s">
        <v>588</v>
      </c>
      <c r="C383" s="239">
        <v>99980542.299999997</v>
      </c>
      <c r="D383" s="176">
        <v>315000000</v>
      </c>
      <c r="E383" s="176">
        <v>0</v>
      </c>
      <c r="F383" s="176">
        <v>181652464</v>
      </c>
      <c r="G383" s="176">
        <v>0</v>
      </c>
      <c r="H383" s="176">
        <f t="shared" si="147"/>
        <v>133347536</v>
      </c>
      <c r="I383" s="176">
        <v>0</v>
      </c>
      <c r="J383" s="176">
        <v>78347536</v>
      </c>
      <c r="K383" s="176">
        <f t="shared" si="148"/>
        <v>55000000</v>
      </c>
      <c r="L383" s="176">
        <v>0</v>
      </c>
      <c r="M383" s="176">
        <f>+J383</f>
        <v>78347536</v>
      </c>
      <c r="N383" s="176">
        <f t="shared" si="142"/>
        <v>0</v>
      </c>
      <c r="O383" s="176">
        <v>0</v>
      </c>
      <c r="P383" s="176">
        <v>133347536</v>
      </c>
      <c r="Q383" s="176">
        <f t="shared" si="143"/>
        <v>55000000</v>
      </c>
      <c r="R383" s="176">
        <f t="shared" si="144"/>
        <v>0</v>
      </c>
      <c r="S383" s="176">
        <f t="shared" si="145"/>
        <v>78347536</v>
      </c>
      <c r="U383" s="324">
        <v>30101020103</v>
      </c>
      <c r="V383" s="329" t="s">
        <v>588</v>
      </c>
      <c r="W383" s="332">
        <v>315000000</v>
      </c>
      <c r="X383" s="332">
        <v>0</v>
      </c>
      <c r="Y383" s="332">
        <v>181652464</v>
      </c>
      <c r="Z383" s="332">
        <v>0</v>
      </c>
      <c r="AA383" s="332">
        <v>0</v>
      </c>
      <c r="AB383" s="332">
        <v>0</v>
      </c>
      <c r="AC383" s="332">
        <v>133347536</v>
      </c>
      <c r="AD383" s="332">
        <v>0</v>
      </c>
      <c r="AE383" s="332">
        <v>78347536</v>
      </c>
      <c r="AF383" s="332">
        <v>55000000</v>
      </c>
      <c r="AG383" s="332">
        <v>0</v>
      </c>
      <c r="AH383" s="332">
        <v>109215899</v>
      </c>
      <c r="AI383" s="332">
        <v>49131637</v>
      </c>
      <c r="AJ383" s="332">
        <v>0</v>
      </c>
      <c r="AK383" s="332">
        <v>133347536</v>
      </c>
      <c r="AL383" s="332">
        <v>55000000</v>
      </c>
      <c r="AM383" s="332">
        <v>0</v>
      </c>
      <c r="AN383" s="332">
        <v>0</v>
      </c>
    </row>
    <row r="384" spans="1:40" x14ac:dyDescent="0.25">
      <c r="A384" s="14">
        <v>301010202</v>
      </c>
      <c r="B384" s="9" t="s">
        <v>589</v>
      </c>
      <c r="C384" s="274">
        <v>112374834</v>
      </c>
      <c r="D384" s="10">
        <f>+D385+D387</f>
        <v>250000000</v>
      </c>
      <c r="E384" s="10">
        <f t="shared" ref="E384:P384" si="168">+E385+E387</f>
        <v>0</v>
      </c>
      <c r="F384" s="10">
        <f t="shared" si="168"/>
        <v>165324328</v>
      </c>
      <c r="G384" s="10">
        <f t="shared" si="168"/>
        <v>0</v>
      </c>
      <c r="H384" s="10">
        <f t="shared" si="147"/>
        <v>84675672</v>
      </c>
      <c r="I384" s="10">
        <f t="shared" si="168"/>
        <v>0</v>
      </c>
      <c r="J384" s="10">
        <f t="shared" si="168"/>
        <v>34195672</v>
      </c>
      <c r="K384" s="10">
        <f t="shared" si="148"/>
        <v>50480000</v>
      </c>
      <c r="L384" s="10">
        <f t="shared" si="168"/>
        <v>0</v>
      </c>
      <c r="M384" s="10">
        <f t="shared" si="168"/>
        <v>34195672</v>
      </c>
      <c r="N384" s="10">
        <f t="shared" si="142"/>
        <v>0</v>
      </c>
      <c r="O384" s="10">
        <f t="shared" si="168"/>
        <v>0</v>
      </c>
      <c r="P384" s="10">
        <f t="shared" si="168"/>
        <v>84675672</v>
      </c>
      <c r="Q384" s="10">
        <f t="shared" si="143"/>
        <v>50480000</v>
      </c>
      <c r="R384" s="10">
        <f t="shared" si="144"/>
        <v>0</v>
      </c>
      <c r="S384" s="10">
        <f t="shared" si="145"/>
        <v>34195672</v>
      </c>
      <c r="U384" s="324">
        <v>301010202</v>
      </c>
      <c r="V384" s="329" t="s">
        <v>589</v>
      </c>
      <c r="W384" s="332">
        <v>250000000</v>
      </c>
      <c r="X384" s="332">
        <v>0</v>
      </c>
      <c r="Y384" s="332">
        <v>165324328</v>
      </c>
      <c r="Z384" s="332">
        <v>0</v>
      </c>
      <c r="AA384" s="332">
        <v>0</v>
      </c>
      <c r="AB384" s="332">
        <v>0</v>
      </c>
      <c r="AC384" s="332">
        <v>84675672</v>
      </c>
      <c r="AD384" s="332">
        <v>0</v>
      </c>
      <c r="AE384" s="332">
        <v>34195672</v>
      </c>
      <c r="AF384" s="332">
        <v>50480000</v>
      </c>
      <c r="AG384" s="332">
        <v>0</v>
      </c>
      <c r="AH384" s="332">
        <v>34195672</v>
      </c>
      <c r="AI384" s="332">
        <v>0</v>
      </c>
      <c r="AJ384" s="332">
        <v>0</v>
      </c>
      <c r="AK384" s="332">
        <v>84675672</v>
      </c>
      <c r="AL384" s="332">
        <v>50480000</v>
      </c>
      <c r="AM384" s="332">
        <v>0</v>
      </c>
      <c r="AN384" s="332">
        <v>0</v>
      </c>
    </row>
    <row r="385" spans="1:40" x14ac:dyDescent="0.25">
      <c r="A385" s="43">
        <v>30101020201</v>
      </c>
      <c r="B385" s="1" t="s">
        <v>590</v>
      </c>
      <c r="C385" s="239">
        <v>72374834</v>
      </c>
      <c r="D385" s="176">
        <v>70000000</v>
      </c>
      <c r="E385" s="176">
        <v>0</v>
      </c>
      <c r="F385" s="176">
        <v>70000000</v>
      </c>
      <c r="G385" s="176">
        <v>0</v>
      </c>
      <c r="H385" s="176">
        <f t="shared" si="147"/>
        <v>0</v>
      </c>
      <c r="I385" s="176">
        <v>0</v>
      </c>
      <c r="J385" s="176">
        <v>0</v>
      </c>
      <c r="K385" s="176">
        <f t="shared" si="148"/>
        <v>0</v>
      </c>
      <c r="L385" s="176">
        <v>0</v>
      </c>
      <c r="M385" s="176">
        <v>0</v>
      </c>
      <c r="N385" s="176">
        <f t="shared" si="142"/>
        <v>0</v>
      </c>
      <c r="O385" s="176">
        <v>0</v>
      </c>
      <c r="P385" s="176">
        <v>0</v>
      </c>
      <c r="Q385" s="176">
        <f t="shared" si="143"/>
        <v>0</v>
      </c>
      <c r="R385" s="176">
        <f t="shared" si="144"/>
        <v>0</v>
      </c>
      <c r="S385" s="176">
        <f t="shared" si="145"/>
        <v>0</v>
      </c>
      <c r="U385" s="324">
        <v>30101020201</v>
      </c>
      <c r="V385" s="329" t="s">
        <v>590</v>
      </c>
      <c r="W385" s="332">
        <v>70000000</v>
      </c>
      <c r="X385" s="332">
        <v>0</v>
      </c>
      <c r="Y385" s="332">
        <v>70000000</v>
      </c>
      <c r="Z385" s="332">
        <v>0</v>
      </c>
      <c r="AA385" s="332">
        <v>0</v>
      </c>
      <c r="AB385" s="332">
        <v>0</v>
      </c>
      <c r="AC385" s="332">
        <v>0</v>
      </c>
      <c r="AD385" s="332">
        <v>0</v>
      </c>
      <c r="AE385" s="332">
        <v>0</v>
      </c>
      <c r="AF385" s="332">
        <v>0</v>
      </c>
      <c r="AG385" s="332">
        <v>0</v>
      </c>
      <c r="AH385" s="332">
        <v>0</v>
      </c>
      <c r="AI385" s="332">
        <v>0</v>
      </c>
      <c r="AJ385" s="332">
        <v>0</v>
      </c>
      <c r="AK385" s="332">
        <v>0</v>
      </c>
      <c r="AL385" s="332">
        <v>0</v>
      </c>
      <c r="AM385" s="332">
        <v>0</v>
      </c>
      <c r="AN385" s="332">
        <v>0</v>
      </c>
    </row>
    <row r="386" spans="1:40" x14ac:dyDescent="0.25">
      <c r="A386" s="44">
        <v>30101020202</v>
      </c>
      <c r="B386" s="265" t="s">
        <v>1729</v>
      </c>
      <c r="C386" s="239">
        <v>40000000</v>
      </c>
      <c r="D386" s="239"/>
      <c r="E386" s="239"/>
      <c r="F386" s="239"/>
      <c r="G386" s="239"/>
      <c r="H386" s="239">
        <f t="shared" si="147"/>
        <v>0</v>
      </c>
      <c r="I386" s="239"/>
      <c r="J386" s="239"/>
      <c r="K386" s="239">
        <f t="shared" si="148"/>
        <v>0</v>
      </c>
      <c r="L386" s="239"/>
      <c r="M386" s="239"/>
      <c r="N386" s="239">
        <f t="shared" si="142"/>
        <v>0</v>
      </c>
      <c r="O386" s="239"/>
      <c r="P386" s="239"/>
      <c r="Q386" s="239">
        <f t="shared" si="143"/>
        <v>0</v>
      </c>
      <c r="R386" s="239">
        <f t="shared" si="144"/>
        <v>0</v>
      </c>
      <c r="S386" s="239">
        <f t="shared" si="145"/>
        <v>0</v>
      </c>
      <c r="U386" s="324"/>
      <c r="V386" s="329"/>
      <c r="W386" s="332"/>
      <c r="X386" s="332"/>
      <c r="Y386" s="332"/>
      <c r="Z386" s="332"/>
      <c r="AA386" s="332"/>
      <c r="AB386" s="332"/>
      <c r="AC386" s="332"/>
      <c r="AD386" s="332"/>
      <c r="AE386" s="332"/>
      <c r="AF386" s="332"/>
      <c r="AG386" s="332"/>
      <c r="AH386" s="332"/>
      <c r="AI386" s="332"/>
      <c r="AJ386" s="332"/>
      <c r="AK386" s="332"/>
      <c r="AL386" s="332"/>
      <c r="AM386" s="332"/>
      <c r="AN386" s="332"/>
    </row>
    <row r="387" spans="1:40" s="4" customFormat="1" x14ac:dyDescent="0.25">
      <c r="A387" s="45">
        <v>30101020203</v>
      </c>
      <c r="B387" s="1" t="s">
        <v>591</v>
      </c>
      <c r="C387" s="239"/>
      <c r="D387" s="176">
        <v>180000000</v>
      </c>
      <c r="E387" s="176">
        <v>0</v>
      </c>
      <c r="F387" s="176">
        <v>95324328</v>
      </c>
      <c r="G387" s="176">
        <v>0</v>
      </c>
      <c r="H387" s="176">
        <f t="shared" si="147"/>
        <v>84675672</v>
      </c>
      <c r="I387" s="176">
        <v>0</v>
      </c>
      <c r="J387" s="176">
        <v>34195672</v>
      </c>
      <c r="K387" s="176">
        <f t="shared" si="148"/>
        <v>50480000</v>
      </c>
      <c r="L387" s="176">
        <v>0</v>
      </c>
      <c r="M387" s="176">
        <v>34195672</v>
      </c>
      <c r="N387" s="176">
        <f t="shared" si="142"/>
        <v>0</v>
      </c>
      <c r="O387" s="176">
        <v>0</v>
      </c>
      <c r="P387" s="176">
        <v>84675672</v>
      </c>
      <c r="Q387" s="176">
        <f t="shared" si="143"/>
        <v>50480000</v>
      </c>
      <c r="R387" s="176">
        <f t="shared" si="144"/>
        <v>0</v>
      </c>
      <c r="S387" s="176">
        <f t="shared" si="145"/>
        <v>34195672</v>
      </c>
      <c r="U387" s="324">
        <v>30101020203</v>
      </c>
      <c r="V387" s="329" t="s">
        <v>591</v>
      </c>
      <c r="W387" s="332">
        <v>180000000</v>
      </c>
      <c r="X387" s="332">
        <v>0</v>
      </c>
      <c r="Y387" s="332">
        <v>95324328</v>
      </c>
      <c r="Z387" s="332">
        <v>0</v>
      </c>
      <c r="AA387" s="332">
        <v>0</v>
      </c>
      <c r="AB387" s="332">
        <v>0</v>
      </c>
      <c r="AC387" s="332">
        <v>84675672</v>
      </c>
      <c r="AD387" s="332">
        <v>0</v>
      </c>
      <c r="AE387" s="332">
        <v>34195672</v>
      </c>
      <c r="AF387" s="332">
        <v>50480000</v>
      </c>
      <c r="AG387" s="332">
        <v>0</v>
      </c>
      <c r="AH387" s="332">
        <v>34195672</v>
      </c>
      <c r="AI387" s="332">
        <v>0</v>
      </c>
      <c r="AJ387" s="332">
        <v>0</v>
      </c>
      <c r="AK387" s="332">
        <v>84675672</v>
      </c>
      <c r="AL387" s="332">
        <v>50480000</v>
      </c>
      <c r="AM387" s="332">
        <v>0</v>
      </c>
      <c r="AN387" s="332">
        <v>0</v>
      </c>
    </row>
    <row r="388" spans="1:40" s="4" customFormat="1" x14ac:dyDescent="0.25">
      <c r="A388" s="11">
        <v>301010203</v>
      </c>
      <c r="B388" s="5" t="s">
        <v>1730</v>
      </c>
      <c r="C388" s="283">
        <v>1239396</v>
      </c>
      <c r="D388" s="6">
        <f>+D389</f>
        <v>0</v>
      </c>
      <c r="E388" s="6">
        <f t="shared" ref="E388:P388" si="169">+E389</f>
        <v>0</v>
      </c>
      <c r="F388" s="6">
        <f t="shared" si="169"/>
        <v>0</v>
      </c>
      <c r="G388" s="6">
        <f t="shared" si="169"/>
        <v>0</v>
      </c>
      <c r="H388" s="6">
        <f t="shared" si="147"/>
        <v>0</v>
      </c>
      <c r="I388" s="6">
        <f t="shared" si="169"/>
        <v>0</v>
      </c>
      <c r="J388" s="6">
        <f t="shared" si="169"/>
        <v>0</v>
      </c>
      <c r="K388" s="6">
        <f t="shared" si="148"/>
        <v>0</v>
      </c>
      <c r="L388" s="6">
        <f t="shared" si="169"/>
        <v>0</v>
      </c>
      <c r="M388" s="6">
        <f t="shared" si="169"/>
        <v>0</v>
      </c>
      <c r="N388" s="6">
        <f t="shared" si="142"/>
        <v>0</v>
      </c>
      <c r="O388" s="6">
        <f t="shared" si="169"/>
        <v>0</v>
      </c>
      <c r="P388" s="6">
        <f t="shared" si="169"/>
        <v>0</v>
      </c>
      <c r="Q388" s="6">
        <f t="shared" si="143"/>
        <v>0</v>
      </c>
      <c r="R388" s="6">
        <f t="shared" si="144"/>
        <v>0</v>
      </c>
      <c r="S388" s="6">
        <f t="shared" si="145"/>
        <v>0</v>
      </c>
      <c r="U388" s="324"/>
      <c r="V388" s="329"/>
      <c r="W388" s="332"/>
      <c r="X388" s="332"/>
      <c r="Y388" s="332"/>
      <c r="Z388" s="332"/>
      <c r="AA388" s="332"/>
      <c r="AB388" s="332"/>
      <c r="AC388" s="332"/>
      <c r="AD388" s="332"/>
      <c r="AE388" s="332"/>
      <c r="AF388" s="332"/>
      <c r="AG388" s="332"/>
      <c r="AH388" s="332"/>
      <c r="AI388" s="332"/>
      <c r="AJ388" s="332"/>
      <c r="AK388" s="332"/>
      <c r="AL388" s="332"/>
      <c r="AM388" s="332"/>
      <c r="AN388" s="332"/>
    </row>
    <row r="389" spans="1:40" x14ac:dyDescent="0.25">
      <c r="A389" s="44">
        <v>30101020302</v>
      </c>
      <c r="B389" s="265" t="s">
        <v>1731</v>
      </c>
      <c r="C389" s="239">
        <v>1239396</v>
      </c>
      <c r="D389" s="239"/>
      <c r="E389" s="239"/>
      <c r="F389" s="239"/>
      <c r="G389" s="239"/>
      <c r="H389" s="239">
        <f t="shared" si="147"/>
        <v>0</v>
      </c>
      <c r="I389" s="239"/>
      <c r="J389" s="239"/>
      <c r="K389" s="239">
        <f t="shared" si="148"/>
        <v>0</v>
      </c>
      <c r="L389" s="239"/>
      <c r="M389" s="239"/>
      <c r="N389" s="239">
        <f t="shared" si="142"/>
        <v>0</v>
      </c>
      <c r="O389" s="239"/>
      <c r="P389" s="239"/>
      <c r="Q389" s="239">
        <f t="shared" si="143"/>
        <v>0</v>
      </c>
      <c r="R389" s="239">
        <f t="shared" si="144"/>
        <v>0</v>
      </c>
      <c r="S389" s="239">
        <f t="shared" si="145"/>
        <v>0</v>
      </c>
      <c r="U389" s="324"/>
      <c r="V389" s="329"/>
      <c r="W389" s="332"/>
      <c r="X389" s="332"/>
      <c r="Y389" s="332"/>
      <c r="Z389" s="332"/>
      <c r="AA389" s="332"/>
      <c r="AB389" s="332"/>
      <c r="AC389" s="332"/>
      <c r="AD389" s="332"/>
      <c r="AE389" s="332"/>
      <c r="AF389" s="332"/>
      <c r="AG389" s="332"/>
      <c r="AH389" s="332"/>
      <c r="AI389" s="332"/>
      <c r="AJ389" s="332"/>
      <c r="AK389" s="332"/>
      <c r="AL389" s="332"/>
      <c r="AM389" s="332"/>
      <c r="AN389" s="332"/>
    </row>
    <row r="390" spans="1:40" s="4" customFormat="1" x14ac:dyDescent="0.25">
      <c r="A390" s="11">
        <v>30102</v>
      </c>
      <c r="B390" s="5" t="s">
        <v>592</v>
      </c>
      <c r="C390" s="283">
        <v>2827889153.4200001</v>
      </c>
      <c r="D390" s="6">
        <f>+D391</f>
        <v>2711297847</v>
      </c>
      <c r="E390" s="6">
        <f t="shared" ref="E390:P390" si="170">+E391</f>
        <v>0</v>
      </c>
      <c r="F390" s="6">
        <f t="shared" si="170"/>
        <v>1557321506.6399999</v>
      </c>
      <c r="G390" s="6">
        <f t="shared" si="170"/>
        <v>2510638845.6399999</v>
      </c>
      <c r="H390" s="6">
        <f t="shared" si="147"/>
        <v>3664615186</v>
      </c>
      <c r="I390" s="6">
        <f t="shared" si="170"/>
        <v>146859970</v>
      </c>
      <c r="J390" s="6">
        <f t="shared" si="170"/>
        <v>3347567912</v>
      </c>
      <c r="K390" s="6">
        <f t="shared" si="148"/>
        <v>317047274</v>
      </c>
      <c r="L390" s="6">
        <f t="shared" si="170"/>
        <v>465238276</v>
      </c>
      <c r="M390" s="6">
        <f t="shared" si="170"/>
        <v>1980728992</v>
      </c>
      <c r="N390" s="6">
        <f t="shared" si="142"/>
        <v>1366838920</v>
      </c>
      <c r="O390" s="6">
        <f t="shared" si="170"/>
        <v>0</v>
      </c>
      <c r="P390" s="6">
        <f t="shared" si="170"/>
        <v>3627209953</v>
      </c>
      <c r="Q390" s="6">
        <f t="shared" si="143"/>
        <v>279642041</v>
      </c>
      <c r="R390" s="6">
        <f t="shared" si="144"/>
        <v>37405233</v>
      </c>
      <c r="S390" s="6">
        <f t="shared" si="145"/>
        <v>1980728992</v>
      </c>
      <c r="U390" s="324">
        <v>30102</v>
      </c>
      <c r="V390" s="329" t="s">
        <v>592</v>
      </c>
      <c r="W390" s="332">
        <v>2711297847</v>
      </c>
      <c r="X390" s="332">
        <v>0</v>
      </c>
      <c r="Y390" s="332">
        <v>1557321506.6399999</v>
      </c>
      <c r="Z390" s="332">
        <v>0</v>
      </c>
      <c r="AA390" s="332">
        <v>0</v>
      </c>
      <c r="AB390" s="332">
        <v>2510638845.6399999</v>
      </c>
      <c r="AC390" s="332">
        <v>3664615185.9999995</v>
      </c>
      <c r="AD390" s="332">
        <v>146859970</v>
      </c>
      <c r="AE390" s="332">
        <v>3347567912</v>
      </c>
      <c r="AF390" s="332">
        <v>317047273.99999952</v>
      </c>
      <c r="AG390" s="332">
        <v>465238276</v>
      </c>
      <c r="AH390" s="332">
        <v>1980728992</v>
      </c>
      <c r="AI390" s="332">
        <v>1558514549</v>
      </c>
      <c r="AJ390" s="332">
        <v>0</v>
      </c>
      <c r="AK390" s="332">
        <v>3627209953</v>
      </c>
      <c r="AL390" s="332">
        <v>279642041</v>
      </c>
      <c r="AM390" s="332">
        <v>37405232.999999523</v>
      </c>
      <c r="AN390" s="332">
        <v>0</v>
      </c>
    </row>
    <row r="391" spans="1:40" x14ac:dyDescent="0.25">
      <c r="A391" s="11">
        <v>3010201</v>
      </c>
      <c r="B391" s="5" t="s">
        <v>593</v>
      </c>
      <c r="C391" s="283">
        <v>2827889153.4200001</v>
      </c>
      <c r="D391" s="6">
        <f>+D392+D399</f>
        <v>2711297847</v>
      </c>
      <c r="E391" s="6">
        <f t="shared" ref="E391:P391" si="171">+E392+E399</f>
        <v>0</v>
      </c>
      <c r="F391" s="6">
        <f t="shared" si="171"/>
        <v>1557321506.6399999</v>
      </c>
      <c r="G391" s="6">
        <f t="shared" si="171"/>
        <v>2510638845.6399999</v>
      </c>
      <c r="H391" s="6">
        <f t="shared" si="147"/>
        <v>3664615186</v>
      </c>
      <c r="I391" s="6">
        <f t="shared" si="171"/>
        <v>146859970</v>
      </c>
      <c r="J391" s="6">
        <f t="shared" si="171"/>
        <v>3347567912</v>
      </c>
      <c r="K391" s="6">
        <f t="shared" si="148"/>
        <v>317047274</v>
      </c>
      <c r="L391" s="6">
        <f t="shared" si="171"/>
        <v>465238276</v>
      </c>
      <c r="M391" s="6">
        <f t="shared" si="171"/>
        <v>1980728992</v>
      </c>
      <c r="N391" s="6">
        <f t="shared" si="142"/>
        <v>1366838920</v>
      </c>
      <c r="O391" s="6">
        <f t="shared" si="171"/>
        <v>0</v>
      </c>
      <c r="P391" s="6">
        <f t="shared" si="171"/>
        <v>3627209953</v>
      </c>
      <c r="Q391" s="6">
        <f t="shared" si="143"/>
        <v>279642041</v>
      </c>
      <c r="R391" s="6">
        <f t="shared" si="144"/>
        <v>37405233</v>
      </c>
      <c r="S391" s="6">
        <f t="shared" si="145"/>
        <v>1980728992</v>
      </c>
      <c r="U391" s="324">
        <v>3010201</v>
      </c>
      <c r="V391" s="329" t="s">
        <v>593</v>
      </c>
      <c r="W391" s="332">
        <v>2711297847</v>
      </c>
      <c r="X391" s="332">
        <v>0</v>
      </c>
      <c r="Y391" s="332">
        <v>1557321506.6399999</v>
      </c>
      <c r="Z391" s="332">
        <v>0</v>
      </c>
      <c r="AA391" s="332">
        <v>0</v>
      </c>
      <c r="AB391" s="332">
        <v>2510638845.6399999</v>
      </c>
      <c r="AC391" s="332">
        <v>3664615185.9999995</v>
      </c>
      <c r="AD391" s="332">
        <v>146859970</v>
      </c>
      <c r="AE391" s="332">
        <v>3347567912</v>
      </c>
      <c r="AF391" s="332">
        <v>317047273.99999952</v>
      </c>
      <c r="AG391" s="332">
        <v>465238276</v>
      </c>
      <c r="AH391" s="332">
        <v>1980728992</v>
      </c>
      <c r="AI391" s="332">
        <v>1558514549</v>
      </c>
      <c r="AJ391" s="332">
        <v>0</v>
      </c>
      <c r="AK391" s="332">
        <v>3627209953</v>
      </c>
      <c r="AL391" s="332">
        <v>279642041</v>
      </c>
      <c r="AM391" s="332">
        <v>37405232.999999523</v>
      </c>
      <c r="AN391" s="332">
        <v>0</v>
      </c>
    </row>
    <row r="392" spans="1:40" x14ac:dyDescent="0.25">
      <c r="A392" s="14">
        <v>301020101</v>
      </c>
      <c r="B392" s="9" t="s">
        <v>594</v>
      </c>
      <c r="C392" s="274">
        <v>2551657120.4200001</v>
      </c>
      <c r="D392" s="10">
        <f>+D393+D397</f>
        <v>2311297847</v>
      </c>
      <c r="E392" s="10">
        <f t="shared" ref="E392:P392" si="172">+E393+E397</f>
        <v>0</v>
      </c>
      <c r="F392" s="10">
        <f t="shared" si="172"/>
        <v>1025472149</v>
      </c>
      <c r="G392" s="10">
        <f t="shared" si="172"/>
        <v>1600000000</v>
      </c>
      <c r="H392" s="10">
        <f t="shared" si="147"/>
        <v>2885825698</v>
      </c>
      <c r="I392" s="10">
        <f t="shared" si="172"/>
        <v>0</v>
      </c>
      <c r="J392" s="10">
        <f t="shared" si="172"/>
        <v>2731570465</v>
      </c>
      <c r="K392" s="10">
        <f t="shared" si="148"/>
        <v>154255233</v>
      </c>
      <c r="L392" s="10">
        <f t="shared" si="172"/>
        <v>460238276</v>
      </c>
      <c r="M392" s="10">
        <f t="shared" si="172"/>
        <v>1867744912</v>
      </c>
      <c r="N392" s="10">
        <f t="shared" si="142"/>
        <v>863825553</v>
      </c>
      <c r="O392" s="10">
        <f t="shared" si="172"/>
        <v>0</v>
      </c>
      <c r="P392" s="10">
        <f t="shared" si="172"/>
        <v>2848420465</v>
      </c>
      <c r="Q392" s="10">
        <f t="shared" si="143"/>
        <v>116850000</v>
      </c>
      <c r="R392" s="10">
        <f t="shared" si="144"/>
        <v>37405233</v>
      </c>
      <c r="S392" s="10">
        <f t="shared" si="145"/>
        <v>1867744912</v>
      </c>
      <c r="U392" s="324">
        <v>301020101</v>
      </c>
      <c r="V392" s="329" t="s">
        <v>594</v>
      </c>
      <c r="W392" s="332">
        <v>2311297847</v>
      </c>
      <c r="X392" s="332">
        <v>0</v>
      </c>
      <c r="Y392" s="332">
        <v>1025472149</v>
      </c>
      <c r="Z392" s="332">
        <v>0</v>
      </c>
      <c r="AA392" s="332">
        <v>0</v>
      </c>
      <c r="AB392" s="332">
        <v>1600000000</v>
      </c>
      <c r="AC392" s="332">
        <v>2885825698</v>
      </c>
      <c r="AD392" s="332">
        <v>0</v>
      </c>
      <c r="AE392" s="332">
        <v>2731570465</v>
      </c>
      <c r="AF392" s="332">
        <v>154255233</v>
      </c>
      <c r="AG392" s="332">
        <v>460238276</v>
      </c>
      <c r="AH392" s="332">
        <v>1867744912</v>
      </c>
      <c r="AI392" s="332">
        <v>1054952887</v>
      </c>
      <c r="AJ392" s="332">
        <v>0</v>
      </c>
      <c r="AK392" s="332">
        <v>2848420465</v>
      </c>
      <c r="AL392" s="332">
        <v>116850000</v>
      </c>
      <c r="AM392" s="332">
        <v>37405233</v>
      </c>
      <c r="AN392" s="332">
        <v>0</v>
      </c>
    </row>
    <row r="393" spans="1:40" x14ac:dyDescent="0.25">
      <c r="A393" s="14">
        <v>30102010101</v>
      </c>
      <c r="B393" s="9" t="s">
        <v>595</v>
      </c>
      <c r="C393" s="274">
        <v>2522896516.4200001</v>
      </c>
      <c r="D393" s="10">
        <f>+D394+D395+D396</f>
        <v>2301297847</v>
      </c>
      <c r="E393" s="10">
        <f t="shared" ref="E393:P393" si="173">+E394+E395+E396</f>
        <v>0</v>
      </c>
      <c r="F393" s="10">
        <f t="shared" si="173"/>
        <v>1015472149</v>
      </c>
      <c r="G393" s="10">
        <f t="shared" si="173"/>
        <v>1600000000</v>
      </c>
      <c r="H393" s="10">
        <f t="shared" si="147"/>
        <v>2885825698</v>
      </c>
      <c r="I393" s="10">
        <f t="shared" si="173"/>
        <v>0</v>
      </c>
      <c r="J393" s="10">
        <f t="shared" si="173"/>
        <v>2731570465</v>
      </c>
      <c r="K393" s="10">
        <f t="shared" si="148"/>
        <v>154255233</v>
      </c>
      <c r="L393" s="10">
        <f t="shared" si="173"/>
        <v>460238276</v>
      </c>
      <c r="M393" s="10">
        <f t="shared" si="173"/>
        <v>1867744912</v>
      </c>
      <c r="N393" s="10">
        <f t="shared" si="142"/>
        <v>863825553</v>
      </c>
      <c r="O393" s="10">
        <f t="shared" si="173"/>
        <v>0</v>
      </c>
      <c r="P393" s="10">
        <f t="shared" si="173"/>
        <v>2848420465</v>
      </c>
      <c r="Q393" s="10">
        <f t="shared" si="143"/>
        <v>116850000</v>
      </c>
      <c r="R393" s="10">
        <f t="shared" si="144"/>
        <v>37405233</v>
      </c>
      <c r="S393" s="10">
        <f t="shared" si="145"/>
        <v>1867744912</v>
      </c>
      <c r="U393" s="324">
        <v>30102010101</v>
      </c>
      <c r="V393" s="329" t="s">
        <v>595</v>
      </c>
      <c r="W393" s="332">
        <v>2301297847</v>
      </c>
      <c r="X393" s="332">
        <v>0</v>
      </c>
      <c r="Y393" s="332">
        <v>1015472149</v>
      </c>
      <c r="Z393" s="332">
        <v>0</v>
      </c>
      <c r="AA393" s="332">
        <v>0</v>
      </c>
      <c r="AB393" s="332">
        <v>1600000000</v>
      </c>
      <c r="AC393" s="332">
        <v>2885825698</v>
      </c>
      <c r="AD393" s="332">
        <v>0</v>
      </c>
      <c r="AE393" s="332">
        <v>2731570465</v>
      </c>
      <c r="AF393" s="332">
        <v>154255233</v>
      </c>
      <c r="AG393" s="332">
        <v>460238276</v>
      </c>
      <c r="AH393" s="332">
        <v>1867744912</v>
      </c>
      <c r="AI393" s="332">
        <v>1054952887</v>
      </c>
      <c r="AJ393" s="332">
        <v>0</v>
      </c>
      <c r="AK393" s="332">
        <v>2848420465</v>
      </c>
      <c r="AL393" s="332">
        <v>116850000</v>
      </c>
      <c r="AM393" s="332">
        <v>37405233</v>
      </c>
      <c r="AN393" s="332">
        <v>0</v>
      </c>
    </row>
    <row r="394" spans="1:40" s="4" customFormat="1" x14ac:dyDescent="0.25">
      <c r="A394" s="43">
        <v>3010201010101</v>
      </c>
      <c r="B394" s="1" t="s">
        <v>596</v>
      </c>
      <c r="C394" s="239">
        <v>925832587</v>
      </c>
      <c r="D394" s="176">
        <v>650000000</v>
      </c>
      <c r="E394" s="176">
        <v>0</v>
      </c>
      <c r="F394" s="176">
        <v>650000000</v>
      </c>
      <c r="G394" s="176">
        <v>0</v>
      </c>
      <c r="H394" s="176">
        <f t="shared" si="147"/>
        <v>0</v>
      </c>
      <c r="I394" s="176">
        <v>0</v>
      </c>
      <c r="J394" s="176">
        <v>0</v>
      </c>
      <c r="K394" s="176">
        <f t="shared" si="148"/>
        <v>0</v>
      </c>
      <c r="L394" s="176">
        <v>0</v>
      </c>
      <c r="M394" s="176">
        <v>0</v>
      </c>
      <c r="N394" s="176">
        <f t="shared" si="142"/>
        <v>0</v>
      </c>
      <c r="O394" s="176">
        <v>0</v>
      </c>
      <c r="P394" s="176">
        <v>0</v>
      </c>
      <c r="Q394" s="176">
        <f t="shared" si="143"/>
        <v>0</v>
      </c>
      <c r="R394" s="176">
        <f t="shared" si="144"/>
        <v>0</v>
      </c>
      <c r="S394" s="176">
        <f t="shared" si="145"/>
        <v>0</v>
      </c>
      <c r="U394" s="324">
        <v>3010201010101</v>
      </c>
      <c r="V394" s="329" t="s">
        <v>596</v>
      </c>
      <c r="W394" s="332">
        <v>650000000</v>
      </c>
      <c r="X394" s="332">
        <v>0</v>
      </c>
      <c r="Y394" s="332">
        <v>650000000</v>
      </c>
      <c r="Z394" s="332">
        <v>0</v>
      </c>
      <c r="AA394" s="332">
        <v>0</v>
      </c>
      <c r="AB394" s="332">
        <v>0</v>
      </c>
      <c r="AC394" s="332">
        <v>0</v>
      </c>
      <c r="AD394" s="332">
        <v>0</v>
      </c>
      <c r="AE394" s="332">
        <v>0</v>
      </c>
      <c r="AF394" s="332">
        <v>0</v>
      </c>
      <c r="AG394" s="332">
        <v>0</v>
      </c>
      <c r="AH394" s="332">
        <v>0</v>
      </c>
      <c r="AI394" s="332">
        <v>0</v>
      </c>
      <c r="AJ394" s="332">
        <v>0</v>
      </c>
      <c r="AK394" s="332">
        <v>0</v>
      </c>
      <c r="AL394" s="332">
        <v>0</v>
      </c>
      <c r="AM394" s="332">
        <v>0</v>
      </c>
      <c r="AN394" s="332">
        <v>0</v>
      </c>
    </row>
    <row r="395" spans="1:40" x14ac:dyDescent="0.25">
      <c r="A395" s="44">
        <v>3010201010102</v>
      </c>
      <c r="B395" s="1" t="s">
        <v>597</v>
      </c>
      <c r="C395" s="239">
        <v>149403301</v>
      </c>
      <c r="D395" s="176">
        <v>312000000</v>
      </c>
      <c r="E395" s="176">
        <v>0</v>
      </c>
      <c r="F395" s="176">
        <v>0</v>
      </c>
      <c r="G395" s="176">
        <v>0</v>
      </c>
      <c r="H395" s="176">
        <f t="shared" si="147"/>
        <v>312000000</v>
      </c>
      <c r="I395" s="176">
        <v>0</v>
      </c>
      <c r="J395" s="176">
        <v>196000000</v>
      </c>
      <c r="K395" s="176">
        <f t="shared" si="148"/>
        <v>116000000</v>
      </c>
      <c r="L395" s="176">
        <v>196000000</v>
      </c>
      <c r="M395" s="176">
        <v>196000000</v>
      </c>
      <c r="N395" s="176">
        <f t="shared" si="142"/>
        <v>0</v>
      </c>
      <c r="O395" s="176">
        <v>0</v>
      </c>
      <c r="P395" s="176">
        <v>312000000</v>
      </c>
      <c r="Q395" s="176">
        <f t="shared" si="143"/>
        <v>116000000</v>
      </c>
      <c r="R395" s="176">
        <f t="shared" si="144"/>
        <v>0</v>
      </c>
      <c r="S395" s="176">
        <f t="shared" si="145"/>
        <v>196000000</v>
      </c>
      <c r="U395" s="324">
        <v>3010201010102</v>
      </c>
      <c r="V395" s="329" t="s">
        <v>597</v>
      </c>
      <c r="W395" s="332">
        <v>312000000</v>
      </c>
      <c r="X395" s="332">
        <v>0</v>
      </c>
      <c r="Y395" s="332">
        <v>0</v>
      </c>
      <c r="Z395" s="332">
        <v>0</v>
      </c>
      <c r="AA395" s="332">
        <v>0</v>
      </c>
      <c r="AB395" s="332">
        <v>0</v>
      </c>
      <c r="AC395" s="332">
        <v>312000000</v>
      </c>
      <c r="AD395" s="332">
        <v>0</v>
      </c>
      <c r="AE395" s="332">
        <v>196000000</v>
      </c>
      <c r="AF395" s="332">
        <v>116000000</v>
      </c>
      <c r="AG395" s="332">
        <v>196000000</v>
      </c>
      <c r="AH395" s="332">
        <v>196000000</v>
      </c>
      <c r="AI395" s="332">
        <v>0</v>
      </c>
      <c r="AJ395" s="332">
        <v>0</v>
      </c>
      <c r="AK395" s="332">
        <v>312000000</v>
      </c>
      <c r="AL395" s="332">
        <v>116000000</v>
      </c>
      <c r="AM395" s="332">
        <v>0</v>
      </c>
      <c r="AN395" s="332">
        <v>0</v>
      </c>
    </row>
    <row r="396" spans="1:40" x14ac:dyDescent="0.25">
      <c r="A396" s="45">
        <v>3010201010103</v>
      </c>
      <c r="B396" s="1" t="s">
        <v>598</v>
      </c>
      <c r="C396" s="239">
        <v>1447660628.4200001</v>
      </c>
      <c r="D396" s="176">
        <v>1339297847</v>
      </c>
      <c r="E396" s="176"/>
      <c r="F396" s="176">
        <f>357150360+8321789</f>
        <v>365472149</v>
      </c>
      <c r="G396" s="239">
        <v>1600000000</v>
      </c>
      <c r="H396" s="176">
        <f t="shared" si="147"/>
        <v>2573825698</v>
      </c>
      <c r="I396" s="176">
        <v>0</v>
      </c>
      <c r="J396" s="176">
        <v>2535570465</v>
      </c>
      <c r="K396" s="176">
        <f t="shared" si="148"/>
        <v>38255233</v>
      </c>
      <c r="L396" s="176">
        <v>264238276</v>
      </c>
      <c r="M396" s="176">
        <v>1671744912</v>
      </c>
      <c r="N396" s="176">
        <f t="shared" si="142"/>
        <v>863825553</v>
      </c>
      <c r="O396" s="176">
        <v>0</v>
      </c>
      <c r="P396" s="176">
        <v>2536420465</v>
      </c>
      <c r="Q396" s="176">
        <f t="shared" si="143"/>
        <v>850000</v>
      </c>
      <c r="R396" s="176">
        <f t="shared" si="144"/>
        <v>37405233</v>
      </c>
      <c r="S396" s="176">
        <f t="shared" si="145"/>
        <v>1671744912</v>
      </c>
      <c r="U396" s="324">
        <v>3010201010103</v>
      </c>
      <c r="V396" s="329" t="s">
        <v>598</v>
      </c>
      <c r="W396" s="332">
        <v>1339297847</v>
      </c>
      <c r="X396" s="332">
        <v>0</v>
      </c>
      <c r="Y396" s="332">
        <v>365472149</v>
      </c>
      <c r="Z396" s="332">
        <v>0</v>
      </c>
      <c r="AA396" s="332">
        <v>0</v>
      </c>
      <c r="AB396" s="332">
        <v>1600000000</v>
      </c>
      <c r="AC396" s="332">
        <v>2573825698</v>
      </c>
      <c r="AD396" s="332">
        <v>0</v>
      </c>
      <c r="AE396" s="332">
        <v>2535570465</v>
      </c>
      <c r="AF396" s="332">
        <v>38255233</v>
      </c>
      <c r="AG396" s="332">
        <v>264238276</v>
      </c>
      <c r="AH396" s="332">
        <v>1671744912</v>
      </c>
      <c r="AI396" s="332">
        <v>1054952887</v>
      </c>
      <c r="AJ396" s="332">
        <v>0</v>
      </c>
      <c r="AK396" s="332">
        <v>2536420465</v>
      </c>
      <c r="AL396" s="332">
        <v>850000</v>
      </c>
      <c r="AM396" s="332">
        <v>37405233</v>
      </c>
      <c r="AN396" s="332">
        <v>0</v>
      </c>
    </row>
    <row r="397" spans="1:40" x14ac:dyDescent="0.25">
      <c r="A397" s="14">
        <v>30102010102</v>
      </c>
      <c r="B397" s="9" t="s">
        <v>599</v>
      </c>
      <c r="C397" s="274">
        <v>28760604</v>
      </c>
      <c r="D397" s="10">
        <f>+D398</f>
        <v>10000000</v>
      </c>
      <c r="E397" s="10">
        <f t="shared" ref="E397:P397" si="174">+E398</f>
        <v>0</v>
      </c>
      <c r="F397" s="10">
        <f t="shared" si="174"/>
        <v>10000000</v>
      </c>
      <c r="G397" s="10">
        <f t="shared" si="174"/>
        <v>0</v>
      </c>
      <c r="H397" s="10">
        <f t="shared" si="147"/>
        <v>0</v>
      </c>
      <c r="I397" s="10">
        <f t="shared" si="174"/>
        <v>0</v>
      </c>
      <c r="J397" s="10">
        <f t="shared" si="174"/>
        <v>0</v>
      </c>
      <c r="K397" s="10">
        <f t="shared" si="148"/>
        <v>0</v>
      </c>
      <c r="L397" s="10">
        <f t="shared" si="174"/>
        <v>0</v>
      </c>
      <c r="M397" s="10">
        <f t="shared" si="174"/>
        <v>0</v>
      </c>
      <c r="N397" s="10">
        <f t="shared" si="142"/>
        <v>0</v>
      </c>
      <c r="O397" s="10">
        <f t="shared" si="174"/>
        <v>0</v>
      </c>
      <c r="P397" s="10">
        <f t="shared" si="174"/>
        <v>0</v>
      </c>
      <c r="Q397" s="10">
        <f t="shared" si="143"/>
        <v>0</v>
      </c>
      <c r="R397" s="10">
        <f t="shared" si="144"/>
        <v>0</v>
      </c>
      <c r="S397" s="10">
        <f t="shared" si="145"/>
        <v>0</v>
      </c>
      <c r="U397" s="324">
        <v>30102010102</v>
      </c>
      <c r="V397" s="329" t="s">
        <v>599</v>
      </c>
      <c r="W397" s="332">
        <v>10000000</v>
      </c>
      <c r="X397" s="332">
        <v>0</v>
      </c>
      <c r="Y397" s="332">
        <v>10000000</v>
      </c>
      <c r="Z397" s="332">
        <v>0</v>
      </c>
      <c r="AA397" s="332">
        <v>0</v>
      </c>
      <c r="AB397" s="332">
        <v>0</v>
      </c>
      <c r="AC397" s="332">
        <v>0</v>
      </c>
      <c r="AD397" s="332">
        <v>0</v>
      </c>
      <c r="AE397" s="332">
        <v>0</v>
      </c>
      <c r="AF397" s="332">
        <v>0</v>
      </c>
      <c r="AG397" s="332">
        <v>0</v>
      </c>
      <c r="AH397" s="332">
        <v>0</v>
      </c>
      <c r="AI397" s="332">
        <v>0</v>
      </c>
      <c r="AJ397" s="332">
        <v>0</v>
      </c>
      <c r="AK397" s="332">
        <v>0</v>
      </c>
      <c r="AL397" s="332">
        <v>0</v>
      </c>
      <c r="AM397" s="332">
        <v>0</v>
      </c>
      <c r="AN397" s="332">
        <v>0</v>
      </c>
    </row>
    <row r="398" spans="1:40" s="4" customFormat="1" x14ac:dyDescent="0.25">
      <c r="A398" s="43">
        <v>3010201010201</v>
      </c>
      <c r="B398" s="1" t="s">
        <v>600</v>
      </c>
      <c r="C398" s="239">
        <v>28760604</v>
      </c>
      <c r="D398" s="176">
        <v>10000000</v>
      </c>
      <c r="E398" s="176">
        <v>0</v>
      </c>
      <c r="F398" s="176">
        <v>10000000</v>
      </c>
      <c r="G398" s="176">
        <v>0</v>
      </c>
      <c r="H398" s="176">
        <f t="shared" si="147"/>
        <v>0</v>
      </c>
      <c r="I398" s="176">
        <v>0</v>
      </c>
      <c r="J398" s="176">
        <v>0</v>
      </c>
      <c r="K398" s="176">
        <f t="shared" si="148"/>
        <v>0</v>
      </c>
      <c r="L398" s="176">
        <v>0</v>
      </c>
      <c r="M398" s="176">
        <v>0</v>
      </c>
      <c r="N398" s="176">
        <f t="shared" ref="N398:N461" si="175">+J398-M398</f>
        <v>0</v>
      </c>
      <c r="O398" s="176">
        <v>0</v>
      </c>
      <c r="P398" s="176">
        <v>0</v>
      </c>
      <c r="Q398" s="176">
        <f t="shared" ref="Q398:Q461" si="176">+P398-J398</f>
        <v>0</v>
      </c>
      <c r="R398" s="176">
        <f t="shared" ref="R398:R461" si="177">+H398-P398</f>
        <v>0</v>
      </c>
      <c r="S398" s="176">
        <f t="shared" ref="S398:S461" si="178">+M398</f>
        <v>0</v>
      </c>
      <c r="U398" s="324">
        <v>3010201010201</v>
      </c>
      <c r="V398" s="329" t="s">
        <v>600</v>
      </c>
      <c r="W398" s="332">
        <v>10000000</v>
      </c>
      <c r="X398" s="332">
        <v>0</v>
      </c>
      <c r="Y398" s="332">
        <v>10000000</v>
      </c>
      <c r="Z398" s="332">
        <v>0</v>
      </c>
      <c r="AA398" s="332">
        <v>0</v>
      </c>
      <c r="AB398" s="332">
        <v>0</v>
      </c>
      <c r="AC398" s="332">
        <v>0</v>
      </c>
      <c r="AD398" s="332">
        <v>0</v>
      </c>
      <c r="AE398" s="332">
        <v>0</v>
      </c>
      <c r="AF398" s="332">
        <v>0</v>
      </c>
      <c r="AG398" s="332">
        <v>0</v>
      </c>
      <c r="AH398" s="332">
        <v>0</v>
      </c>
      <c r="AI398" s="332">
        <v>0</v>
      </c>
      <c r="AJ398" s="332">
        <v>0</v>
      </c>
      <c r="AK398" s="332">
        <v>0</v>
      </c>
      <c r="AL398" s="332">
        <v>0</v>
      </c>
      <c r="AM398" s="332">
        <v>0</v>
      </c>
      <c r="AN398" s="332">
        <v>0</v>
      </c>
    </row>
    <row r="399" spans="1:40" x14ac:dyDescent="0.25">
      <c r="A399" s="14">
        <v>301020103</v>
      </c>
      <c r="B399" s="9" t="s">
        <v>601</v>
      </c>
      <c r="C399" s="274">
        <v>276232033</v>
      </c>
      <c r="D399" s="10">
        <f>+D400+D402</f>
        <v>400000000</v>
      </c>
      <c r="E399" s="10">
        <f t="shared" ref="E399:P399" si="179">+E400+E402</f>
        <v>0</v>
      </c>
      <c r="F399" s="10">
        <f t="shared" si="179"/>
        <v>531849357.63999999</v>
      </c>
      <c r="G399" s="10">
        <f t="shared" si="179"/>
        <v>910638845.63999999</v>
      </c>
      <c r="H399" s="10">
        <f t="shared" ref="H399:H462" si="180">+D399+E399-F399+G399</f>
        <v>778789488</v>
      </c>
      <c r="I399" s="10">
        <f t="shared" si="179"/>
        <v>146859970</v>
      </c>
      <c r="J399" s="10">
        <f t="shared" si="179"/>
        <v>615997447</v>
      </c>
      <c r="K399" s="10">
        <f t="shared" ref="K399:K462" si="181">+H399-J399</f>
        <v>162792041</v>
      </c>
      <c r="L399" s="10">
        <f t="shared" si="179"/>
        <v>5000000</v>
      </c>
      <c r="M399" s="10">
        <f t="shared" si="179"/>
        <v>112984080</v>
      </c>
      <c r="N399" s="10">
        <f t="shared" si="175"/>
        <v>503013367</v>
      </c>
      <c r="O399" s="10">
        <f t="shared" si="179"/>
        <v>0</v>
      </c>
      <c r="P399" s="10">
        <f t="shared" si="179"/>
        <v>778789488</v>
      </c>
      <c r="Q399" s="10">
        <f t="shared" si="176"/>
        <v>162792041</v>
      </c>
      <c r="R399" s="10">
        <f t="shared" si="177"/>
        <v>0</v>
      </c>
      <c r="S399" s="10">
        <f t="shared" si="178"/>
        <v>112984080</v>
      </c>
      <c r="U399" s="324">
        <v>301020103</v>
      </c>
      <c r="V399" s="329" t="s">
        <v>601</v>
      </c>
      <c r="W399" s="332">
        <v>400000000</v>
      </c>
      <c r="X399" s="332">
        <v>0</v>
      </c>
      <c r="Y399" s="332">
        <v>531849357.63999999</v>
      </c>
      <c r="Z399" s="332">
        <v>0</v>
      </c>
      <c r="AA399" s="332">
        <v>0</v>
      </c>
      <c r="AB399" s="332">
        <v>910638845.63999999</v>
      </c>
      <c r="AC399" s="332">
        <v>778789487.99999988</v>
      </c>
      <c r="AD399" s="332">
        <v>146859970</v>
      </c>
      <c r="AE399" s="332">
        <v>615997447</v>
      </c>
      <c r="AF399" s="332">
        <v>162792040.99999988</v>
      </c>
      <c r="AG399" s="332">
        <v>5000000</v>
      </c>
      <c r="AH399" s="332">
        <v>112984080</v>
      </c>
      <c r="AI399" s="332">
        <v>503561662</v>
      </c>
      <c r="AJ399" s="332">
        <v>0</v>
      </c>
      <c r="AK399" s="332">
        <v>778789488</v>
      </c>
      <c r="AL399" s="332">
        <v>162792041</v>
      </c>
      <c r="AM399" s="332">
        <v>-1.1920928955078125E-7</v>
      </c>
      <c r="AN399" s="332">
        <v>0</v>
      </c>
    </row>
    <row r="400" spans="1:40" x14ac:dyDescent="0.25">
      <c r="A400" s="43">
        <v>30102010301</v>
      </c>
      <c r="B400" s="1" t="s">
        <v>602</v>
      </c>
      <c r="C400" s="239">
        <v>167732033</v>
      </c>
      <c r="D400" s="176">
        <v>250000000</v>
      </c>
      <c r="E400" s="176">
        <v>0</v>
      </c>
      <c r="F400" s="176">
        <v>250000000</v>
      </c>
      <c r="G400" s="176">
        <v>0</v>
      </c>
      <c r="H400" s="176">
        <f t="shared" si="180"/>
        <v>0</v>
      </c>
      <c r="I400" s="176">
        <v>0</v>
      </c>
      <c r="J400" s="176">
        <v>0</v>
      </c>
      <c r="K400" s="176">
        <f t="shared" si="181"/>
        <v>0</v>
      </c>
      <c r="L400" s="176">
        <v>0</v>
      </c>
      <c r="M400" s="176">
        <v>0</v>
      </c>
      <c r="N400" s="176">
        <f t="shared" si="175"/>
        <v>0</v>
      </c>
      <c r="O400" s="176">
        <v>0</v>
      </c>
      <c r="P400" s="176">
        <v>0</v>
      </c>
      <c r="Q400" s="176">
        <f t="shared" si="176"/>
        <v>0</v>
      </c>
      <c r="R400" s="176">
        <f t="shared" si="177"/>
        <v>0</v>
      </c>
      <c r="S400" s="176">
        <f t="shared" si="178"/>
        <v>0</v>
      </c>
      <c r="U400" s="324">
        <v>30102010301</v>
      </c>
      <c r="V400" s="329" t="s">
        <v>602</v>
      </c>
      <c r="W400" s="332">
        <v>250000000</v>
      </c>
      <c r="X400" s="332">
        <v>0</v>
      </c>
      <c r="Y400" s="332">
        <v>250000000</v>
      </c>
      <c r="Z400" s="332">
        <v>0</v>
      </c>
      <c r="AA400" s="332">
        <v>0</v>
      </c>
      <c r="AB400" s="332">
        <v>0</v>
      </c>
      <c r="AC400" s="332">
        <v>0</v>
      </c>
      <c r="AD400" s="332">
        <v>0</v>
      </c>
      <c r="AE400" s="332">
        <v>0</v>
      </c>
      <c r="AF400" s="332">
        <v>0</v>
      </c>
      <c r="AG400" s="332">
        <v>0</v>
      </c>
      <c r="AH400" s="332">
        <v>0</v>
      </c>
      <c r="AI400" s="332">
        <v>0</v>
      </c>
      <c r="AJ400" s="332">
        <v>0</v>
      </c>
      <c r="AK400" s="332">
        <v>0</v>
      </c>
      <c r="AL400" s="332">
        <v>0</v>
      </c>
      <c r="AM400" s="332">
        <v>0</v>
      </c>
      <c r="AN400" s="332">
        <v>0</v>
      </c>
    </row>
    <row r="401" spans="1:40" x14ac:dyDescent="0.25">
      <c r="A401" s="44">
        <v>30102010302</v>
      </c>
      <c r="B401" s="265" t="s">
        <v>1732</v>
      </c>
      <c r="C401" s="239">
        <v>108500000</v>
      </c>
      <c r="D401" s="239"/>
      <c r="E401" s="239"/>
      <c r="F401" s="239"/>
      <c r="G401" s="239"/>
      <c r="H401" s="239">
        <f t="shared" si="180"/>
        <v>0</v>
      </c>
      <c r="I401" s="239"/>
      <c r="J401" s="239"/>
      <c r="K401" s="239">
        <f t="shared" si="181"/>
        <v>0</v>
      </c>
      <c r="L401" s="239"/>
      <c r="M401" s="239"/>
      <c r="N401" s="239">
        <f t="shared" si="175"/>
        <v>0</v>
      </c>
      <c r="O401" s="239"/>
      <c r="P401" s="239"/>
      <c r="Q401" s="239">
        <f t="shared" si="176"/>
        <v>0</v>
      </c>
      <c r="R401" s="239">
        <f t="shared" si="177"/>
        <v>0</v>
      </c>
      <c r="S401" s="239">
        <f t="shared" si="178"/>
        <v>0</v>
      </c>
      <c r="U401" s="324"/>
      <c r="V401" s="329"/>
      <c r="W401" s="332"/>
      <c r="X401" s="332"/>
      <c r="Y401" s="332"/>
      <c r="Z401" s="332"/>
      <c r="AA401" s="332"/>
      <c r="AB401" s="332"/>
      <c r="AC401" s="332"/>
      <c r="AD401" s="332"/>
      <c r="AE401" s="332"/>
      <c r="AF401" s="332"/>
      <c r="AG401" s="332"/>
      <c r="AH401" s="332"/>
      <c r="AI401" s="332"/>
      <c r="AJ401" s="332"/>
      <c r="AK401" s="332"/>
      <c r="AL401" s="332"/>
      <c r="AM401" s="332"/>
      <c r="AN401" s="332"/>
    </row>
    <row r="402" spans="1:40" s="4" customFormat="1" x14ac:dyDescent="0.25">
      <c r="A402" s="45">
        <v>30102010303</v>
      </c>
      <c r="B402" s="1" t="s">
        <v>603</v>
      </c>
      <c r="C402" s="239"/>
      <c r="D402" s="176">
        <v>150000000</v>
      </c>
      <c r="E402" s="176"/>
      <c r="F402" s="176">
        <f>281296062.64+553295</f>
        <v>281849357.63999999</v>
      </c>
      <c r="G402" s="239">
        <v>910638845.63999999</v>
      </c>
      <c r="H402" s="176">
        <f t="shared" si="180"/>
        <v>778789488</v>
      </c>
      <c r="I402" s="176">
        <v>146859970</v>
      </c>
      <c r="J402" s="176">
        <v>615997447</v>
      </c>
      <c r="K402" s="176">
        <f t="shared" si="181"/>
        <v>162792041</v>
      </c>
      <c r="L402" s="176">
        <v>5000000</v>
      </c>
      <c r="M402" s="176">
        <v>112984080</v>
      </c>
      <c r="N402" s="176">
        <f t="shared" si="175"/>
        <v>503013367</v>
      </c>
      <c r="O402" s="176">
        <v>0</v>
      </c>
      <c r="P402" s="176">
        <v>778789488</v>
      </c>
      <c r="Q402" s="176">
        <f t="shared" si="176"/>
        <v>162792041</v>
      </c>
      <c r="R402" s="266">
        <f t="shared" si="177"/>
        <v>0</v>
      </c>
      <c r="S402" s="176">
        <f t="shared" si="178"/>
        <v>112984080</v>
      </c>
      <c r="U402" s="324">
        <v>30102010303</v>
      </c>
      <c r="V402" s="329" t="s">
        <v>603</v>
      </c>
      <c r="W402" s="332">
        <v>150000000</v>
      </c>
      <c r="X402" s="332">
        <v>0</v>
      </c>
      <c r="Y402" s="332">
        <v>281849357.63999999</v>
      </c>
      <c r="Z402" s="332">
        <v>0</v>
      </c>
      <c r="AA402" s="332">
        <v>0</v>
      </c>
      <c r="AB402" s="332">
        <v>910638845.63999999</v>
      </c>
      <c r="AC402" s="332">
        <v>778789488</v>
      </c>
      <c r="AD402" s="332">
        <v>146859970</v>
      </c>
      <c r="AE402" s="332">
        <v>615997447</v>
      </c>
      <c r="AF402" s="332">
        <v>162792041</v>
      </c>
      <c r="AG402" s="332">
        <v>5000000</v>
      </c>
      <c r="AH402" s="332">
        <v>112984080</v>
      </c>
      <c r="AI402" s="332">
        <v>503561662</v>
      </c>
      <c r="AJ402" s="332">
        <v>0</v>
      </c>
      <c r="AK402" s="332">
        <v>778789488</v>
      </c>
      <c r="AL402" s="332">
        <v>162792041</v>
      </c>
      <c r="AM402" s="332">
        <v>0</v>
      </c>
      <c r="AN402" s="332">
        <v>0</v>
      </c>
    </row>
    <row r="403" spans="1:40" x14ac:dyDescent="0.25">
      <c r="A403" s="11">
        <v>30103</v>
      </c>
      <c r="B403" s="5" t="s">
        <v>604</v>
      </c>
      <c r="C403" s="283">
        <v>2276914178</v>
      </c>
      <c r="D403" s="6">
        <f>+D404+D409</f>
        <v>2400000000</v>
      </c>
      <c r="E403" s="6">
        <f t="shared" ref="E403:P403" si="182">+E404+E409</f>
        <v>0</v>
      </c>
      <c r="F403" s="6">
        <f t="shared" si="182"/>
        <v>1513155000</v>
      </c>
      <c r="G403" s="6">
        <f t="shared" si="182"/>
        <v>0</v>
      </c>
      <c r="H403" s="6">
        <f t="shared" si="180"/>
        <v>886845000</v>
      </c>
      <c r="I403" s="6">
        <f t="shared" si="182"/>
        <v>7109830</v>
      </c>
      <c r="J403" s="6">
        <f t="shared" si="182"/>
        <v>395135077</v>
      </c>
      <c r="K403" s="6">
        <f t="shared" si="181"/>
        <v>491709923</v>
      </c>
      <c r="L403" s="6">
        <f t="shared" si="182"/>
        <v>25650000</v>
      </c>
      <c r="M403" s="6">
        <f t="shared" si="182"/>
        <v>365490077</v>
      </c>
      <c r="N403" s="6">
        <f t="shared" si="175"/>
        <v>29645000</v>
      </c>
      <c r="O403" s="6">
        <f t="shared" si="182"/>
        <v>0</v>
      </c>
      <c r="P403" s="6">
        <f t="shared" si="182"/>
        <v>886845000</v>
      </c>
      <c r="Q403" s="6">
        <f t="shared" si="176"/>
        <v>491709923</v>
      </c>
      <c r="R403" s="6">
        <f t="shared" si="177"/>
        <v>0</v>
      </c>
      <c r="S403" s="6">
        <f t="shared" si="178"/>
        <v>365490077</v>
      </c>
      <c r="U403" s="324">
        <v>30103</v>
      </c>
      <c r="V403" s="329" t="s">
        <v>604</v>
      </c>
      <c r="W403" s="332">
        <v>2400000000</v>
      </c>
      <c r="X403" s="332">
        <v>0</v>
      </c>
      <c r="Y403" s="332">
        <v>1513155000</v>
      </c>
      <c r="Z403" s="332">
        <v>0</v>
      </c>
      <c r="AA403" s="332">
        <v>0</v>
      </c>
      <c r="AB403" s="332">
        <v>0</v>
      </c>
      <c r="AC403" s="332">
        <v>886845000</v>
      </c>
      <c r="AD403" s="332">
        <v>7109830</v>
      </c>
      <c r="AE403" s="332">
        <v>395135077</v>
      </c>
      <c r="AF403" s="332">
        <v>491709923</v>
      </c>
      <c r="AG403" s="332">
        <v>25650000</v>
      </c>
      <c r="AH403" s="332">
        <v>980340027</v>
      </c>
      <c r="AI403" s="332">
        <v>264795050</v>
      </c>
      <c r="AJ403" s="332">
        <v>0</v>
      </c>
      <c r="AK403" s="332">
        <v>886845000</v>
      </c>
      <c r="AL403" s="332">
        <v>491709923</v>
      </c>
      <c r="AM403" s="332">
        <v>0</v>
      </c>
      <c r="AN403" s="332">
        <v>0</v>
      </c>
    </row>
    <row r="404" spans="1:40" s="4" customFormat="1" x14ac:dyDescent="0.25">
      <c r="A404" s="11">
        <v>3010301</v>
      </c>
      <c r="B404" s="5" t="s">
        <v>605</v>
      </c>
      <c r="C404" s="283">
        <v>800000000</v>
      </c>
      <c r="D404" s="6">
        <f>+D405</f>
        <v>1200000000</v>
      </c>
      <c r="E404" s="6">
        <f t="shared" ref="E404:P404" si="183">+E405</f>
        <v>0</v>
      </c>
      <c r="F404" s="6">
        <f t="shared" si="183"/>
        <v>350000000</v>
      </c>
      <c r="G404" s="6">
        <f t="shared" si="183"/>
        <v>0</v>
      </c>
      <c r="H404" s="6">
        <f t="shared" si="180"/>
        <v>850000000</v>
      </c>
      <c r="I404" s="6">
        <f t="shared" si="183"/>
        <v>0</v>
      </c>
      <c r="J404" s="6">
        <f t="shared" si="183"/>
        <v>358380247</v>
      </c>
      <c r="K404" s="6">
        <f t="shared" si="181"/>
        <v>491619753</v>
      </c>
      <c r="L404" s="6">
        <f t="shared" si="183"/>
        <v>25650000</v>
      </c>
      <c r="M404" s="6">
        <f t="shared" si="183"/>
        <v>358380247</v>
      </c>
      <c r="N404" s="6">
        <f t="shared" si="175"/>
        <v>0</v>
      </c>
      <c r="O404" s="6">
        <f t="shared" si="183"/>
        <v>0</v>
      </c>
      <c r="P404" s="6">
        <f t="shared" si="183"/>
        <v>850000000</v>
      </c>
      <c r="Q404" s="6">
        <f t="shared" si="176"/>
        <v>491619753</v>
      </c>
      <c r="R404" s="6">
        <f t="shared" si="177"/>
        <v>0</v>
      </c>
      <c r="S404" s="6">
        <f t="shared" si="178"/>
        <v>358380247</v>
      </c>
      <c r="U404" s="324">
        <v>3010301</v>
      </c>
      <c r="V404" s="329" t="s">
        <v>605</v>
      </c>
      <c r="W404" s="332">
        <v>1200000000</v>
      </c>
      <c r="X404" s="332">
        <v>0</v>
      </c>
      <c r="Y404" s="332">
        <v>350000000</v>
      </c>
      <c r="Z404" s="332">
        <v>0</v>
      </c>
      <c r="AA404" s="332">
        <v>0</v>
      </c>
      <c r="AB404" s="332">
        <v>0</v>
      </c>
      <c r="AC404" s="332">
        <v>850000000</v>
      </c>
      <c r="AD404" s="332">
        <v>0</v>
      </c>
      <c r="AE404" s="332">
        <v>358380247</v>
      </c>
      <c r="AF404" s="332">
        <v>491619753</v>
      </c>
      <c r="AG404" s="332">
        <v>25650000</v>
      </c>
      <c r="AH404" s="332">
        <v>973230197</v>
      </c>
      <c r="AI404" s="332">
        <v>235150050</v>
      </c>
      <c r="AJ404" s="332">
        <v>0</v>
      </c>
      <c r="AK404" s="332">
        <v>850000000</v>
      </c>
      <c r="AL404" s="332">
        <v>491619753</v>
      </c>
      <c r="AM404" s="332">
        <v>0</v>
      </c>
      <c r="AN404" s="332">
        <v>0</v>
      </c>
    </row>
    <row r="405" spans="1:40" x14ac:dyDescent="0.25">
      <c r="A405" s="14">
        <v>301030101</v>
      </c>
      <c r="B405" s="9" t="s">
        <v>606</v>
      </c>
      <c r="C405" s="274">
        <v>800000000</v>
      </c>
      <c r="D405" s="10">
        <f>+D406+D407+D408</f>
        <v>1200000000</v>
      </c>
      <c r="E405" s="10">
        <f t="shared" ref="E405:P405" si="184">+E406+E407+E408</f>
        <v>0</v>
      </c>
      <c r="F405" s="10">
        <f t="shared" si="184"/>
        <v>350000000</v>
      </c>
      <c r="G405" s="10">
        <f t="shared" si="184"/>
        <v>0</v>
      </c>
      <c r="H405" s="10">
        <f t="shared" si="180"/>
        <v>850000000</v>
      </c>
      <c r="I405" s="10">
        <f t="shared" si="184"/>
        <v>0</v>
      </c>
      <c r="J405" s="10">
        <f t="shared" si="184"/>
        <v>358380247</v>
      </c>
      <c r="K405" s="10">
        <f t="shared" si="181"/>
        <v>491619753</v>
      </c>
      <c r="L405" s="10">
        <f t="shared" si="184"/>
        <v>25650000</v>
      </c>
      <c r="M405" s="10">
        <f t="shared" si="184"/>
        <v>358380247</v>
      </c>
      <c r="N405" s="10">
        <f t="shared" si="175"/>
        <v>0</v>
      </c>
      <c r="O405" s="10">
        <f t="shared" si="184"/>
        <v>0</v>
      </c>
      <c r="P405" s="10">
        <f t="shared" si="184"/>
        <v>850000000</v>
      </c>
      <c r="Q405" s="10">
        <f t="shared" si="176"/>
        <v>491619753</v>
      </c>
      <c r="R405" s="10">
        <f t="shared" si="177"/>
        <v>0</v>
      </c>
      <c r="S405" s="10">
        <f t="shared" si="178"/>
        <v>358380247</v>
      </c>
      <c r="U405" s="324">
        <v>301030101</v>
      </c>
      <c r="V405" s="329" t="s">
        <v>606</v>
      </c>
      <c r="W405" s="332">
        <v>1200000000</v>
      </c>
      <c r="X405" s="332">
        <v>0</v>
      </c>
      <c r="Y405" s="332">
        <v>350000000</v>
      </c>
      <c r="Z405" s="332">
        <v>0</v>
      </c>
      <c r="AA405" s="332">
        <v>0</v>
      </c>
      <c r="AB405" s="332">
        <v>0</v>
      </c>
      <c r="AC405" s="332">
        <v>850000000</v>
      </c>
      <c r="AD405" s="332">
        <v>0</v>
      </c>
      <c r="AE405" s="332">
        <v>358380247</v>
      </c>
      <c r="AF405" s="332">
        <v>491619753</v>
      </c>
      <c r="AG405" s="332">
        <v>25650000</v>
      </c>
      <c r="AH405" s="332">
        <v>973230197</v>
      </c>
      <c r="AI405" s="332">
        <v>235150050</v>
      </c>
      <c r="AJ405" s="332">
        <v>0</v>
      </c>
      <c r="AK405" s="332">
        <v>850000000</v>
      </c>
      <c r="AL405" s="332">
        <v>491619753</v>
      </c>
      <c r="AM405" s="332">
        <v>0</v>
      </c>
      <c r="AN405" s="332">
        <v>0</v>
      </c>
    </row>
    <row r="406" spans="1:40" x14ac:dyDescent="0.25">
      <c r="A406" s="43">
        <v>30103010101</v>
      </c>
      <c r="B406" s="1" t="s">
        <v>607</v>
      </c>
      <c r="C406" s="239">
        <v>350000000</v>
      </c>
      <c r="D406" s="176">
        <v>350000000</v>
      </c>
      <c r="E406" s="176">
        <v>0</v>
      </c>
      <c r="F406" s="176">
        <v>350000000</v>
      </c>
      <c r="G406" s="176">
        <v>0</v>
      </c>
      <c r="H406" s="176">
        <f t="shared" si="180"/>
        <v>0</v>
      </c>
      <c r="I406" s="176">
        <v>0</v>
      </c>
      <c r="J406" s="176">
        <v>0</v>
      </c>
      <c r="K406" s="176">
        <f t="shared" si="181"/>
        <v>0</v>
      </c>
      <c r="L406" s="176">
        <v>0</v>
      </c>
      <c r="M406" s="176">
        <v>0</v>
      </c>
      <c r="N406" s="176">
        <f t="shared" si="175"/>
        <v>0</v>
      </c>
      <c r="O406" s="176">
        <v>0</v>
      </c>
      <c r="P406" s="176">
        <v>0</v>
      </c>
      <c r="Q406" s="176">
        <f t="shared" si="176"/>
        <v>0</v>
      </c>
      <c r="R406" s="176">
        <f t="shared" si="177"/>
        <v>0</v>
      </c>
      <c r="S406" s="176">
        <f t="shared" si="178"/>
        <v>0</v>
      </c>
      <c r="U406" s="324">
        <v>30103010101</v>
      </c>
      <c r="V406" s="329" t="s">
        <v>607</v>
      </c>
      <c r="W406" s="332">
        <v>350000000</v>
      </c>
      <c r="X406" s="332">
        <v>0</v>
      </c>
      <c r="Y406" s="332">
        <v>350000000</v>
      </c>
      <c r="Z406" s="332">
        <v>0</v>
      </c>
      <c r="AA406" s="332">
        <v>0</v>
      </c>
      <c r="AB406" s="332">
        <v>0</v>
      </c>
      <c r="AC406" s="332">
        <v>0</v>
      </c>
      <c r="AD406" s="332">
        <v>0</v>
      </c>
      <c r="AE406" s="332">
        <v>0</v>
      </c>
      <c r="AF406" s="332">
        <v>0</v>
      </c>
      <c r="AG406" s="332">
        <v>0</v>
      </c>
      <c r="AH406" s="332">
        <v>0</v>
      </c>
      <c r="AI406" s="332">
        <v>0</v>
      </c>
      <c r="AJ406" s="332">
        <v>0</v>
      </c>
      <c r="AK406" s="332">
        <v>0</v>
      </c>
      <c r="AL406" s="332">
        <v>0</v>
      </c>
      <c r="AM406" s="332">
        <v>0</v>
      </c>
      <c r="AN406" s="332">
        <v>0</v>
      </c>
    </row>
    <row r="407" spans="1:40" s="4" customFormat="1" x14ac:dyDescent="0.25">
      <c r="A407" s="44">
        <v>30103010102</v>
      </c>
      <c r="B407" s="1" t="s">
        <v>608</v>
      </c>
      <c r="C407" s="239">
        <v>350000000</v>
      </c>
      <c r="D407" s="176">
        <v>350000000</v>
      </c>
      <c r="E407" s="176">
        <v>0</v>
      </c>
      <c r="F407" s="176">
        <v>0</v>
      </c>
      <c r="G407" s="176">
        <v>0</v>
      </c>
      <c r="H407" s="176">
        <f t="shared" si="180"/>
        <v>350000000</v>
      </c>
      <c r="I407" s="176">
        <v>0</v>
      </c>
      <c r="J407" s="176">
        <v>47000000</v>
      </c>
      <c r="K407" s="176">
        <f t="shared" si="181"/>
        <v>303000000</v>
      </c>
      <c r="L407" s="176">
        <v>0</v>
      </c>
      <c r="M407" s="176">
        <f>+J407</f>
        <v>47000000</v>
      </c>
      <c r="N407" s="176">
        <f t="shared" si="175"/>
        <v>0</v>
      </c>
      <c r="O407" s="176">
        <v>0</v>
      </c>
      <c r="P407" s="176">
        <v>350000000</v>
      </c>
      <c r="Q407" s="176">
        <f t="shared" si="176"/>
        <v>303000000</v>
      </c>
      <c r="R407" s="176">
        <f t="shared" si="177"/>
        <v>0</v>
      </c>
      <c r="S407" s="176">
        <f t="shared" si="178"/>
        <v>47000000</v>
      </c>
      <c r="U407" s="324">
        <v>30103010102</v>
      </c>
      <c r="V407" s="329" t="s">
        <v>608</v>
      </c>
      <c r="W407" s="332">
        <v>350000000</v>
      </c>
      <c r="X407" s="332">
        <v>0</v>
      </c>
      <c r="Y407" s="332">
        <v>0</v>
      </c>
      <c r="Z407" s="332">
        <v>0</v>
      </c>
      <c r="AA407" s="332">
        <v>0</v>
      </c>
      <c r="AB407" s="332">
        <v>0</v>
      </c>
      <c r="AC407" s="332">
        <v>350000000</v>
      </c>
      <c r="AD407" s="332">
        <v>0</v>
      </c>
      <c r="AE407" s="332">
        <v>47000000</v>
      </c>
      <c r="AF407" s="332">
        <v>303000000</v>
      </c>
      <c r="AG407" s="332">
        <v>0</v>
      </c>
      <c r="AH407" s="332">
        <v>350000000</v>
      </c>
      <c r="AI407" s="332">
        <v>47000000</v>
      </c>
      <c r="AJ407" s="332">
        <v>0</v>
      </c>
      <c r="AK407" s="332">
        <v>350000000</v>
      </c>
      <c r="AL407" s="332">
        <v>303000000</v>
      </c>
      <c r="AM407" s="332">
        <v>0</v>
      </c>
      <c r="AN407" s="332">
        <v>0</v>
      </c>
    </row>
    <row r="408" spans="1:40" x14ac:dyDescent="0.25">
      <c r="A408" s="45">
        <v>30103010103</v>
      </c>
      <c r="B408" s="1" t="s">
        <v>609</v>
      </c>
      <c r="C408" s="239">
        <v>100000000</v>
      </c>
      <c r="D408" s="176">
        <v>500000000</v>
      </c>
      <c r="E408" s="176">
        <v>0</v>
      </c>
      <c r="F408" s="176">
        <v>0</v>
      </c>
      <c r="G408" s="176">
        <v>0</v>
      </c>
      <c r="H408" s="176">
        <f t="shared" si="180"/>
        <v>500000000</v>
      </c>
      <c r="I408" s="176">
        <v>0</v>
      </c>
      <c r="J408" s="176">
        <v>311380247</v>
      </c>
      <c r="K408" s="176">
        <f t="shared" si="181"/>
        <v>188619753</v>
      </c>
      <c r="L408" s="176">
        <v>25650000</v>
      </c>
      <c r="M408" s="176">
        <f>+J408</f>
        <v>311380247</v>
      </c>
      <c r="N408" s="176">
        <f t="shared" si="175"/>
        <v>0</v>
      </c>
      <c r="O408" s="176">
        <v>0</v>
      </c>
      <c r="P408" s="176">
        <v>500000000</v>
      </c>
      <c r="Q408" s="176">
        <f t="shared" si="176"/>
        <v>188619753</v>
      </c>
      <c r="R408" s="176">
        <f t="shared" si="177"/>
        <v>0</v>
      </c>
      <c r="S408" s="176">
        <f t="shared" si="178"/>
        <v>311380247</v>
      </c>
      <c r="U408" s="324">
        <v>30103010103</v>
      </c>
      <c r="V408" s="329" t="s">
        <v>609</v>
      </c>
      <c r="W408" s="332">
        <v>500000000</v>
      </c>
      <c r="X408" s="332">
        <v>0</v>
      </c>
      <c r="Y408" s="332">
        <v>0</v>
      </c>
      <c r="Z408" s="332">
        <v>0</v>
      </c>
      <c r="AA408" s="332">
        <v>0</v>
      </c>
      <c r="AB408" s="332">
        <v>0</v>
      </c>
      <c r="AC408" s="332">
        <v>500000000</v>
      </c>
      <c r="AD408" s="332">
        <v>0</v>
      </c>
      <c r="AE408" s="332">
        <v>311380247</v>
      </c>
      <c r="AF408" s="332">
        <v>188619753</v>
      </c>
      <c r="AG408" s="332">
        <v>25650000</v>
      </c>
      <c r="AH408" s="332">
        <v>623230197</v>
      </c>
      <c r="AI408" s="332">
        <v>188150050</v>
      </c>
      <c r="AJ408" s="332">
        <v>0</v>
      </c>
      <c r="AK408" s="332">
        <v>500000000</v>
      </c>
      <c r="AL408" s="332">
        <v>188619753</v>
      </c>
      <c r="AM408" s="332">
        <v>0</v>
      </c>
      <c r="AN408" s="332">
        <v>0</v>
      </c>
    </row>
    <row r="409" spans="1:40" x14ac:dyDescent="0.25">
      <c r="A409" s="11">
        <v>3010302</v>
      </c>
      <c r="B409" s="5" t="s">
        <v>610</v>
      </c>
      <c r="C409" s="283">
        <v>1476914178</v>
      </c>
      <c r="D409" s="6">
        <f>+D410</f>
        <v>1200000000</v>
      </c>
      <c r="E409" s="6">
        <f t="shared" ref="E409:P410" si="185">+E410</f>
        <v>0</v>
      </c>
      <c r="F409" s="6">
        <f t="shared" si="185"/>
        <v>1163155000</v>
      </c>
      <c r="G409" s="6">
        <f t="shared" si="185"/>
        <v>0</v>
      </c>
      <c r="H409" s="6">
        <f t="shared" si="180"/>
        <v>36845000</v>
      </c>
      <c r="I409" s="6">
        <f t="shared" si="185"/>
        <v>7109830</v>
      </c>
      <c r="J409" s="6">
        <f t="shared" si="185"/>
        <v>36754830</v>
      </c>
      <c r="K409" s="6">
        <f t="shared" si="181"/>
        <v>90170</v>
      </c>
      <c r="L409" s="6">
        <f t="shared" si="185"/>
        <v>0</v>
      </c>
      <c r="M409" s="6">
        <f t="shared" si="185"/>
        <v>7109830</v>
      </c>
      <c r="N409" s="6">
        <f t="shared" si="175"/>
        <v>29645000</v>
      </c>
      <c r="O409" s="6">
        <f t="shared" si="185"/>
        <v>0</v>
      </c>
      <c r="P409" s="6">
        <f t="shared" si="185"/>
        <v>36845000</v>
      </c>
      <c r="Q409" s="6">
        <f t="shared" si="176"/>
        <v>90170</v>
      </c>
      <c r="R409" s="6">
        <f t="shared" si="177"/>
        <v>0</v>
      </c>
      <c r="S409" s="6">
        <f t="shared" si="178"/>
        <v>7109830</v>
      </c>
      <c r="U409" s="324">
        <v>3010302</v>
      </c>
      <c r="V409" s="329" t="s">
        <v>610</v>
      </c>
      <c r="W409" s="332">
        <v>1200000000</v>
      </c>
      <c r="X409" s="332">
        <v>0</v>
      </c>
      <c r="Y409" s="332">
        <v>1163155000</v>
      </c>
      <c r="Z409" s="332">
        <v>0</v>
      </c>
      <c r="AA409" s="332">
        <v>0</v>
      </c>
      <c r="AB409" s="332">
        <v>0</v>
      </c>
      <c r="AC409" s="332">
        <v>36845000</v>
      </c>
      <c r="AD409" s="332">
        <v>7109830</v>
      </c>
      <c r="AE409" s="332">
        <v>36754830</v>
      </c>
      <c r="AF409" s="332">
        <v>90170</v>
      </c>
      <c r="AG409" s="332">
        <v>0</v>
      </c>
      <c r="AH409" s="332">
        <v>7109830</v>
      </c>
      <c r="AI409" s="332">
        <v>29645000</v>
      </c>
      <c r="AJ409" s="332">
        <v>0</v>
      </c>
      <c r="AK409" s="332">
        <v>36845000</v>
      </c>
      <c r="AL409" s="332">
        <v>90170</v>
      </c>
      <c r="AM409" s="332">
        <v>0</v>
      </c>
      <c r="AN409" s="332">
        <v>0</v>
      </c>
    </row>
    <row r="410" spans="1:40" s="4" customFormat="1" x14ac:dyDescent="0.25">
      <c r="A410" s="14">
        <v>301030201</v>
      </c>
      <c r="B410" s="9" t="s">
        <v>611</v>
      </c>
      <c r="C410" s="274">
        <v>1476914178</v>
      </c>
      <c r="D410" s="10">
        <f>+D411</f>
        <v>1200000000</v>
      </c>
      <c r="E410" s="10">
        <f t="shared" si="185"/>
        <v>0</v>
      </c>
      <c r="F410" s="10">
        <f t="shared" si="185"/>
        <v>1163155000</v>
      </c>
      <c r="G410" s="10">
        <f t="shared" si="185"/>
        <v>0</v>
      </c>
      <c r="H410" s="10">
        <f t="shared" si="180"/>
        <v>36845000</v>
      </c>
      <c r="I410" s="10">
        <f t="shared" si="185"/>
        <v>7109830</v>
      </c>
      <c r="J410" s="10">
        <f t="shared" si="185"/>
        <v>36754830</v>
      </c>
      <c r="K410" s="10">
        <f t="shared" si="181"/>
        <v>90170</v>
      </c>
      <c r="L410" s="10">
        <f t="shared" si="185"/>
        <v>0</v>
      </c>
      <c r="M410" s="10">
        <f t="shared" si="185"/>
        <v>7109830</v>
      </c>
      <c r="N410" s="10">
        <f t="shared" si="175"/>
        <v>29645000</v>
      </c>
      <c r="O410" s="10">
        <f t="shared" si="185"/>
        <v>0</v>
      </c>
      <c r="P410" s="10">
        <f t="shared" si="185"/>
        <v>36845000</v>
      </c>
      <c r="Q410" s="10">
        <f t="shared" si="176"/>
        <v>90170</v>
      </c>
      <c r="R410" s="10">
        <f t="shared" si="177"/>
        <v>0</v>
      </c>
      <c r="S410" s="10">
        <f t="shared" si="178"/>
        <v>7109830</v>
      </c>
      <c r="U410" s="324">
        <v>301030201</v>
      </c>
      <c r="V410" s="329" t="s">
        <v>611</v>
      </c>
      <c r="W410" s="332">
        <v>1200000000</v>
      </c>
      <c r="X410" s="332">
        <v>0</v>
      </c>
      <c r="Y410" s="332">
        <v>1163155000</v>
      </c>
      <c r="Z410" s="332">
        <v>0</v>
      </c>
      <c r="AA410" s="332">
        <v>0</v>
      </c>
      <c r="AB410" s="332">
        <v>0</v>
      </c>
      <c r="AC410" s="332">
        <v>36845000</v>
      </c>
      <c r="AD410" s="332">
        <v>7109830</v>
      </c>
      <c r="AE410" s="332">
        <v>36754830</v>
      </c>
      <c r="AF410" s="332">
        <v>90170</v>
      </c>
      <c r="AG410" s="332">
        <v>0</v>
      </c>
      <c r="AH410" s="332">
        <v>7109830</v>
      </c>
      <c r="AI410" s="332">
        <v>29645000</v>
      </c>
      <c r="AJ410" s="332">
        <v>0</v>
      </c>
      <c r="AK410" s="332">
        <v>36845000</v>
      </c>
      <c r="AL410" s="332">
        <v>90170</v>
      </c>
      <c r="AM410" s="332">
        <v>0</v>
      </c>
      <c r="AN410" s="332">
        <v>0</v>
      </c>
    </row>
    <row r="411" spans="1:40" x14ac:dyDescent="0.25">
      <c r="A411" s="14">
        <v>30103020101</v>
      </c>
      <c r="B411" s="9" t="s">
        <v>612</v>
      </c>
      <c r="C411" s="274">
        <v>1476914178</v>
      </c>
      <c r="D411" s="10">
        <f>+D412+D413</f>
        <v>1200000000</v>
      </c>
      <c r="E411" s="10">
        <f t="shared" ref="E411:P411" si="186">+E412+E413</f>
        <v>0</v>
      </c>
      <c r="F411" s="10">
        <f t="shared" si="186"/>
        <v>1163155000</v>
      </c>
      <c r="G411" s="10">
        <f t="shared" si="186"/>
        <v>0</v>
      </c>
      <c r="H411" s="10">
        <f t="shared" si="180"/>
        <v>36845000</v>
      </c>
      <c r="I411" s="10">
        <f t="shared" si="186"/>
        <v>7109830</v>
      </c>
      <c r="J411" s="10">
        <f t="shared" si="186"/>
        <v>36754830</v>
      </c>
      <c r="K411" s="10">
        <f t="shared" si="181"/>
        <v>90170</v>
      </c>
      <c r="L411" s="10">
        <f t="shared" si="186"/>
        <v>0</v>
      </c>
      <c r="M411" s="10">
        <f t="shared" si="186"/>
        <v>7109830</v>
      </c>
      <c r="N411" s="10">
        <f t="shared" si="175"/>
        <v>29645000</v>
      </c>
      <c r="O411" s="10">
        <f t="shared" si="186"/>
        <v>0</v>
      </c>
      <c r="P411" s="10">
        <f t="shared" si="186"/>
        <v>36845000</v>
      </c>
      <c r="Q411" s="10">
        <f t="shared" si="176"/>
        <v>90170</v>
      </c>
      <c r="R411" s="10">
        <f t="shared" si="177"/>
        <v>0</v>
      </c>
      <c r="S411" s="10">
        <f t="shared" si="178"/>
        <v>7109830</v>
      </c>
      <c r="U411" s="324">
        <v>30103020101</v>
      </c>
      <c r="V411" s="329" t="s">
        <v>612</v>
      </c>
      <c r="W411" s="332">
        <v>1200000000</v>
      </c>
      <c r="X411" s="332">
        <v>0</v>
      </c>
      <c r="Y411" s="332">
        <v>1163155000</v>
      </c>
      <c r="Z411" s="332">
        <v>0</v>
      </c>
      <c r="AA411" s="332">
        <v>0</v>
      </c>
      <c r="AB411" s="332">
        <v>0</v>
      </c>
      <c r="AC411" s="332">
        <v>36845000</v>
      </c>
      <c r="AD411" s="332">
        <v>7109830</v>
      </c>
      <c r="AE411" s="332">
        <v>36754830</v>
      </c>
      <c r="AF411" s="332">
        <v>90170</v>
      </c>
      <c r="AG411" s="332">
        <v>0</v>
      </c>
      <c r="AH411" s="332">
        <v>7109830</v>
      </c>
      <c r="AI411" s="332">
        <v>29645000</v>
      </c>
      <c r="AJ411" s="332">
        <v>0</v>
      </c>
      <c r="AK411" s="332">
        <v>36845000</v>
      </c>
      <c r="AL411" s="332">
        <v>90170</v>
      </c>
      <c r="AM411" s="332">
        <v>0</v>
      </c>
      <c r="AN411" s="332">
        <v>0</v>
      </c>
    </row>
    <row r="412" spans="1:40" x14ac:dyDescent="0.25">
      <c r="A412" s="43">
        <v>3010302010101</v>
      </c>
      <c r="B412" s="41" t="s">
        <v>613</v>
      </c>
      <c r="C412" s="285">
        <v>1077264250</v>
      </c>
      <c r="D412" s="176">
        <v>800000000</v>
      </c>
      <c r="E412" s="176">
        <v>0</v>
      </c>
      <c r="F412" s="176">
        <v>800000000</v>
      </c>
      <c r="G412" s="176">
        <v>0</v>
      </c>
      <c r="H412" s="176">
        <f t="shared" si="180"/>
        <v>0</v>
      </c>
      <c r="I412" s="176">
        <v>0</v>
      </c>
      <c r="J412" s="176">
        <v>0</v>
      </c>
      <c r="K412" s="176">
        <f t="shared" si="181"/>
        <v>0</v>
      </c>
      <c r="L412" s="176">
        <v>0</v>
      </c>
      <c r="M412" s="176">
        <v>0</v>
      </c>
      <c r="N412" s="176">
        <f t="shared" si="175"/>
        <v>0</v>
      </c>
      <c r="O412" s="176">
        <v>0</v>
      </c>
      <c r="P412" s="176">
        <v>0</v>
      </c>
      <c r="Q412" s="176">
        <f t="shared" si="176"/>
        <v>0</v>
      </c>
      <c r="R412" s="176">
        <f t="shared" si="177"/>
        <v>0</v>
      </c>
      <c r="S412" s="176">
        <f t="shared" si="178"/>
        <v>0</v>
      </c>
      <c r="U412" s="324">
        <v>3010302010101</v>
      </c>
      <c r="V412" s="329" t="s">
        <v>613</v>
      </c>
      <c r="W412" s="332">
        <v>800000000</v>
      </c>
      <c r="X412" s="332">
        <v>0</v>
      </c>
      <c r="Y412" s="332">
        <v>800000000</v>
      </c>
      <c r="Z412" s="332">
        <v>0</v>
      </c>
      <c r="AA412" s="332">
        <v>0</v>
      </c>
      <c r="AB412" s="332">
        <v>0</v>
      </c>
      <c r="AC412" s="332">
        <v>0</v>
      </c>
      <c r="AD412" s="332">
        <v>0</v>
      </c>
      <c r="AE412" s="332">
        <v>0</v>
      </c>
      <c r="AF412" s="332">
        <v>0</v>
      </c>
      <c r="AG412" s="332">
        <v>0</v>
      </c>
      <c r="AH412" s="332">
        <v>0</v>
      </c>
      <c r="AI412" s="332">
        <v>0</v>
      </c>
      <c r="AJ412" s="332">
        <v>0</v>
      </c>
      <c r="AK412" s="332">
        <v>0</v>
      </c>
      <c r="AL412" s="332">
        <v>0</v>
      </c>
      <c r="AM412" s="332">
        <v>0</v>
      </c>
      <c r="AN412" s="332">
        <v>0</v>
      </c>
    </row>
    <row r="413" spans="1:40" x14ac:dyDescent="0.25">
      <c r="A413" s="44">
        <v>3010302010102</v>
      </c>
      <c r="B413" s="71" t="s">
        <v>614</v>
      </c>
      <c r="C413" s="286">
        <v>399649928</v>
      </c>
      <c r="D413" s="176">
        <v>400000000</v>
      </c>
      <c r="E413" s="176">
        <v>0</v>
      </c>
      <c r="F413" s="176">
        <v>363155000</v>
      </c>
      <c r="G413" s="176">
        <v>0</v>
      </c>
      <c r="H413" s="176">
        <f t="shared" si="180"/>
        <v>36845000</v>
      </c>
      <c r="I413" s="176">
        <v>7109830</v>
      </c>
      <c r="J413" s="176">
        <v>36754830</v>
      </c>
      <c r="K413" s="176">
        <f t="shared" si="181"/>
        <v>90170</v>
      </c>
      <c r="L413" s="176">
        <v>0</v>
      </c>
      <c r="M413" s="176">
        <v>7109830</v>
      </c>
      <c r="N413" s="176">
        <f t="shared" si="175"/>
        <v>29645000</v>
      </c>
      <c r="O413" s="176">
        <v>0</v>
      </c>
      <c r="P413" s="176">
        <v>36845000</v>
      </c>
      <c r="Q413" s="176">
        <f t="shared" si="176"/>
        <v>90170</v>
      </c>
      <c r="R413" s="176">
        <f t="shared" si="177"/>
        <v>0</v>
      </c>
      <c r="S413" s="176">
        <f t="shared" si="178"/>
        <v>7109830</v>
      </c>
      <c r="U413" s="324">
        <v>3010302010102</v>
      </c>
      <c r="V413" s="329" t="s">
        <v>614</v>
      </c>
      <c r="W413" s="332">
        <v>400000000</v>
      </c>
      <c r="X413" s="332">
        <v>0</v>
      </c>
      <c r="Y413" s="332">
        <v>363155000</v>
      </c>
      <c r="Z413" s="332">
        <v>0</v>
      </c>
      <c r="AA413" s="332">
        <v>0</v>
      </c>
      <c r="AB413" s="332">
        <v>0</v>
      </c>
      <c r="AC413" s="332">
        <v>36845000</v>
      </c>
      <c r="AD413" s="332">
        <v>7109830</v>
      </c>
      <c r="AE413" s="332">
        <v>36754830</v>
      </c>
      <c r="AF413" s="332">
        <v>90170</v>
      </c>
      <c r="AG413" s="332">
        <v>0</v>
      </c>
      <c r="AH413" s="332">
        <v>7109830</v>
      </c>
      <c r="AI413" s="332">
        <v>29645000</v>
      </c>
      <c r="AJ413" s="332">
        <v>0</v>
      </c>
      <c r="AK413" s="332">
        <v>36845000</v>
      </c>
      <c r="AL413" s="332">
        <v>90170</v>
      </c>
      <c r="AM413" s="332">
        <v>0</v>
      </c>
      <c r="AN413" s="332">
        <v>0</v>
      </c>
    </row>
    <row r="414" spans="1:40" s="4" customFormat="1" x14ac:dyDescent="0.25">
      <c r="A414" s="11">
        <v>30104</v>
      </c>
      <c r="B414" s="5" t="s">
        <v>615</v>
      </c>
      <c r="C414" s="283">
        <v>231577368.75</v>
      </c>
      <c r="D414" s="6">
        <f>+D415</f>
        <v>500000000</v>
      </c>
      <c r="E414" s="6">
        <f t="shared" ref="E414:P415" si="187">+E415</f>
        <v>0</v>
      </c>
      <c r="F414" s="6">
        <f t="shared" si="187"/>
        <v>389324741</v>
      </c>
      <c r="G414" s="6">
        <f t="shared" si="187"/>
        <v>0</v>
      </c>
      <c r="H414" s="6">
        <f t="shared" si="180"/>
        <v>110675259</v>
      </c>
      <c r="I414" s="6">
        <f t="shared" si="187"/>
        <v>3000000</v>
      </c>
      <c r="J414" s="6">
        <f t="shared" si="187"/>
        <v>100675259</v>
      </c>
      <c r="K414" s="6">
        <f t="shared" si="181"/>
        <v>10000000</v>
      </c>
      <c r="L414" s="6">
        <f t="shared" si="187"/>
        <v>3000000</v>
      </c>
      <c r="M414" s="6">
        <f t="shared" si="187"/>
        <v>84575259</v>
      </c>
      <c r="N414" s="6">
        <f t="shared" si="175"/>
        <v>16100000</v>
      </c>
      <c r="O414" s="6">
        <f t="shared" si="187"/>
        <v>0</v>
      </c>
      <c r="P414" s="6">
        <f t="shared" si="187"/>
        <v>110675259</v>
      </c>
      <c r="Q414" s="6">
        <f t="shared" si="176"/>
        <v>10000000</v>
      </c>
      <c r="R414" s="6">
        <f t="shared" si="177"/>
        <v>0</v>
      </c>
      <c r="S414" s="6">
        <f t="shared" si="178"/>
        <v>84575259</v>
      </c>
      <c r="U414" s="324">
        <v>30104</v>
      </c>
      <c r="V414" s="329" t="s">
        <v>615</v>
      </c>
      <c r="W414" s="332">
        <v>500000000</v>
      </c>
      <c r="X414" s="332">
        <v>0</v>
      </c>
      <c r="Y414" s="332">
        <v>389324741</v>
      </c>
      <c r="Z414" s="332">
        <v>0</v>
      </c>
      <c r="AA414" s="332">
        <v>0</v>
      </c>
      <c r="AB414" s="332">
        <v>0</v>
      </c>
      <c r="AC414" s="332">
        <v>110675259</v>
      </c>
      <c r="AD414" s="332">
        <v>3000000</v>
      </c>
      <c r="AE414" s="332">
        <v>100675259</v>
      </c>
      <c r="AF414" s="332">
        <v>10000000</v>
      </c>
      <c r="AG414" s="332">
        <v>3000000</v>
      </c>
      <c r="AH414" s="332">
        <v>84575259</v>
      </c>
      <c r="AI414" s="332">
        <v>16500000</v>
      </c>
      <c r="AJ414" s="332">
        <v>0</v>
      </c>
      <c r="AK414" s="332">
        <v>110675259</v>
      </c>
      <c r="AL414" s="332">
        <v>10000000</v>
      </c>
      <c r="AM414" s="332">
        <v>0</v>
      </c>
      <c r="AN414" s="332">
        <v>0</v>
      </c>
    </row>
    <row r="415" spans="1:40" x14ac:dyDescent="0.25">
      <c r="A415" s="11">
        <v>3010401</v>
      </c>
      <c r="B415" s="5" t="s">
        <v>616</v>
      </c>
      <c r="C415" s="283">
        <v>231577368.75</v>
      </c>
      <c r="D415" s="6">
        <f>+D416</f>
        <v>500000000</v>
      </c>
      <c r="E415" s="6">
        <f t="shared" si="187"/>
        <v>0</v>
      </c>
      <c r="F415" s="6">
        <f t="shared" si="187"/>
        <v>389324741</v>
      </c>
      <c r="G415" s="6">
        <f t="shared" si="187"/>
        <v>0</v>
      </c>
      <c r="H415" s="6">
        <f t="shared" si="180"/>
        <v>110675259</v>
      </c>
      <c r="I415" s="6">
        <f t="shared" si="187"/>
        <v>3000000</v>
      </c>
      <c r="J415" s="6">
        <f t="shared" si="187"/>
        <v>100675259</v>
      </c>
      <c r="K415" s="6">
        <f t="shared" si="181"/>
        <v>10000000</v>
      </c>
      <c r="L415" s="6">
        <f t="shared" si="187"/>
        <v>3000000</v>
      </c>
      <c r="M415" s="6">
        <f t="shared" si="187"/>
        <v>84575259</v>
      </c>
      <c r="N415" s="6">
        <f t="shared" si="175"/>
        <v>16100000</v>
      </c>
      <c r="O415" s="6">
        <f t="shared" si="187"/>
        <v>0</v>
      </c>
      <c r="P415" s="6">
        <f t="shared" si="187"/>
        <v>110675259</v>
      </c>
      <c r="Q415" s="6">
        <f t="shared" si="176"/>
        <v>10000000</v>
      </c>
      <c r="R415" s="6">
        <f t="shared" si="177"/>
        <v>0</v>
      </c>
      <c r="S415" s="6">
        <f t="shared" si="178"/>
        <v>84575259</v>
      </c>
      <c r="U415" s="324">
        <v>3010401</v>
      </c>
      <c r="V415" s="329" t="s">
        <v>616</v>
      </c>
      <c r="W415" s="332">
        <v>500000000</v>
      </c>
      <c r="X415" s="332">
        <v>0</v>
      </c>
      <c r="Y415" s="332">
        <v>389324741</v>
      </c>
      <c r="Z415" s="332">
        <v>0</v>
      </c>
      <c r="AA415" s="332">
        <v>0</v>
      </c>
      <c r="AB415" s="332">
        <v>0</v>
      </c>
      <c r="AC415" s="332">
        <v>110675259</v>
      </c>
      <c r="AD415" s="332">
        <v>3000000</v>
      </c>
      <c r="AE415" s="332">
        <v>100675259</v>
      </c>
      <c r="AF415" s="332">
        <v>10000000</v>
      </c>
      <c r="AG415" s="332">
        <v>3000000</v>
      </c>
      <c r="AH415" s="332">
        <v>84575259</v>
      </c>
      <c r="AI415" s="332">
        <v>16500000</v>
      </c>
      <c r="AJ415" s="332">
        <v>0</v>
      </c>
      <c r="AK415" s="332">
        <v>110675259</v>
      </c>
      <c r="AL415" s="332">
        <v>10000000</v>
      </c>
      <c r="AM415" s="332">
        <v>0</v>
      </c>
      <c r="AN415" s="332">
        <v>0</v>
      </c>
    </row>
    <row r="416" spans="1:40" x14ac:dyDescent="0.25">
      <c r="A416" s="14">
        <v>301040101</v>
      </c>
      <c r="B416" s="9" t="s">
        <v>617</v>
      </c>
      <c r="C416" s="274">
        <v>231577368.75</v>
      </c>
      <c r="D416" s="10">
        <f>+D417+D419</f>
        <v>500000000</v>
      </c>
      <c r="E416" s="10">
        <f t="shared" ref="E416:P416" si="188">+E417+E419</f>
        <v>0</v>
      </c>
      <c r="F416" s="10">
        <f t="shared" si="188"/>
        <v>389324741</v>
      </c>
      <c r="G416" s="10">
        <f t="shared" si="188"/>
        <v>0</v>
      </c>
      <c r="H416" s="10">
        <f t="shared" si="180"/>
        <v>110675259</v>
      </c>
      <c r="I416" s="10">
        <f t="shared" si="188"/>
        <v>3000000</v>
      </c>
      <c r="J416" s="10">
        <f t="shared" si="188"/>
        <v>100675259</v>
      </c>
      <c r="K416" s="10">
        <f t="shared" si="181"/>
        <v>10000000</v>
      </c>
      <c r="L416" s="10">
        <f t="shared" si="188"/>
        <v>3000000</v>
      </c>
      <c r="M416" s="10">
        <f t="shared" si="188"/>
        <v>84575259</v>
      </c>
      <c r="N416" s="10">
        <f t="shared" si="175"/>
        <v>16100000</v>
      </c>
      <c r="O416" s="10">
        <f t="shared" si="188"/>
        <v>0</v>
      </c>
      <c r="P416" s="10">
        <f t="shared" si="188"/>
        <v>110675259</v>
      </c>
      <c r="Q416" s="10">
        <f t="shared" si="176"/>
        <v>10000000</v>
      </c>
      <c r="R416" s="10">
        <f t="shared" si="177"/>
        <v>0</v>
      </c>
      <c r="S416" s="10">
        <f t="shared" si="178"/>
        <v>84575259</v>
      </c>
      <c r="U416" s="324">
        <v>301040101</v>
      </c>
      <c r="V416" s="329" t="s">
        <v>617</v>
      </c>
      <c r="W416" s="332">
        <v>500000000</v>
      </c>
      <c r="X416" s="332">
        <v>0</v>
      </c>
      <c r="Y416" s="332">
        <v>389324741</v>
      </c>
      <c r="Z416" s="332">
        <v>0</v>
      </c>
      <c r="AA416" s="332">
        <v>0</v>
      </c>
      <c r="AB416" s="332">
        <v>0</v>
      </c>
      <c r="AC416" s="332">
        <v>110675259</v>
      </c>
      <c r="AD416" s="332">
        <v>3000000</v>
      </c>
      <c r="AE416" s="332">
        <v>100675259</v>
      </c>
      <c r="AF416" s="332">
        <v>10000000</v>
      </c>
      <c r="AG416" s="332">
        <v>3000000</v>
      </c>
      <c r="AH416" s="332">
        <v>84575259</v>
      </c>
      <c r="AI416" s="332">
        <v>16500000</v>
      </c>
      <c r="AJ416" s="332">
        <v>0</v>
      </c>
      <c r="AK416" s="332">
        <v>110675259</v>
      </c>
      <c r="AL416" s="332">
        <v>10000000</v>
      </c>
      <c r="AM416" s="332">
        <v>0</v>
      </c>
      <c r="AN416" s="332">
        <v>0</v>
      </c>
    </row>
    <row r="417" spans="1:40" x14ac:dyDescent="0.25">
      <c r="A417" s="43">
        <v>30104010101</v>
      </c>
      <c r="B417" s="1" t="s">
        <v>618</v>
      </c>
      <c r="C417" s="239">
        <v>71500000</v>
      </c>
      <c r="D417" s="176">
        <v>170000000</v>
      </c>
      <c r="E417" s="176">
        <v>0</v>
      </c>
      <c r="F417" s="176">
        <v>170000000</v>
      </c>
      <c r="G417" s="176">
        <v>0</v>
      </c>
      <c r="H417" s="176">
        <f t="shared" si="180"/>
        <v>0</v>
      </c>
      <c r="I417" s="176">
        <v>0</v>
      </c>
      <c r="J417" s="176">
        <v>0</v>
      </c>
      <c r="K417" s="176">
        <f t="shared" si="181"/>
        <v>0</v>
      </c>
      <c r="L417" s="176">
        <v>0</v>
      </c>
      <c r="M417" s="176">
        <v>0</v>
      </c>
      <c r="N417" s="176">
        <f t="shared" si="175"/>
        <v>0</v>
      </c>
      <c r="O417" s="176">
        <v>0</v>
      </c>
      <c r="P417" s="176">
        <v>0</v>
      </c>
      <c r="Q417" s="176">
        <f t="shared" si="176"/>
        <v>0</v>
      </c>
      <c r="R417" s="176">
        <f t="shared" si="177"/>
        <v>0</v>
      </c>
      <c r="S417" s="176">
        <f t="shared" si="178"/>
        <v>0</v>
      </c>
      <c r="U417" s="324">
        <v>30104010101</v>
      </c>
      <c r="V417" s="329" t="s">
        <v>618</v>
      </c>
      <c r="W417" s="332">
        <v>170000000</v>
      </c>
      <c r="X417" s="332">
        <v>0</v>
      </c>
      <c r="Y417" s="332">
        <v>170000000</v>
      </c>
      <c r="Z417" s="332">
        <v>0</v>
      </c>
      <c r="AA417" s="332">
        <v>0</v>
      </c>
      <c r="AB417" s="332">
        <v>0</v>
      </c>
      <c r="AC417" s="332">
        <v>0</v>
      </c>
      <c r="AD417" s="332">
        <v>0</v>
      </c>
      <c r="AE417" s="332">
        <v>0</v>
      </c>
      <c r="AF417" s="332">
        <v>0</v>
      </c>
      <c r="AG417" s="332">
        <v>0</v>
      </c>
      <c r="AH417" s="332">
        <v>0</v>
      </c>
      <c r="AI417" s="332">
        <v>0</v>
      </c>
      <c r="AJ417" s="332">
        <v>0</v>
      </c>
      <c r="AK417" s="332">
        <v>0</v>
      </c>
      <c r="AL417" s="332">
        <v>0</v>
      </c>
      <c r="AM417" s="332">
        <v>0</v>
      </c>
      <c r="AN417" s="332">
        <v>0</v>
      </c>
    </row>
    <row r="418" spans="1:40" s="4" customFormat="1" x14ac:dyDescent="0.25">
      <c r="A418" s="44">
        <v>30104010102</v>
      </c>
      <c r="B418" s="265" t="s">
        <v>1733</v>
      </c>
      <c r="C418" s="239">
        <v>75982471</v>
      </c>
      <c r="D418" s="239"/>
      <c r="E418" s="239"/>
      <c r="F418" s="239"/>
      <c r="G418" s="239"/>
      <c r="H418" s="239">
        <f t="shared" si="180"/>
        <v>0</v>
      </c>
      <c r="I418" s="239"/>
      <c r="J418" s="239"/>
      <c r="K418" s="239">
        <f t="shared" si="181"/>
        <v>0</v>
      </c>
      <c r="L418" s="239"/>
      <c r="M418" s="239"/>
      <c r="N418" s="239">
        <f t="shared" si="175"/>
        <v>0</v>
      </c>
      <c r="O418" s="239"/>
      <c r="P418" s="239"/>
      <c r="Q418" s="239">
        <f t="shared" si="176"/>
        <v>0</v>
      </c>
      <c r="R418" s="239">
        <f t="shared" si="177"/>
        <v>0</v>
      </c>
      <c r="S418" s="239">
        <f t="shared" si="178"/>
        <v>0</v>
      </c>
      <c r="U418" s="324"/>
      <c r="V418" s="329"/>
      <c r="W418" s="332"/>
      <c r="X418" s="332"/>
      <c r="Y418" s="332"/>
      <c r="Z418" s="332"/>
      <c r="AA418" s="332"/>
      <c r="AB418" s="332"/>
      <c r="AC418" s="332"/>
      <c r="AD418" s="332"/>
      <c r="AE418" s="332"/>
      <c r="AF418" s="332"/>
      <c r="AG418" s="332"/>
      <c r="AH418" s="332"/>
      <c r="AI418" s="332"/>
      <c r="AJ418" s="332"/>
      <c r="AK418" s="332"/>
      <c r="AL418" s="332"/>
      <c r="AM418" s="332"/>
      <c r="AN418" s="332"/>
    </row>
    <row r="419" spans="1:40" s="4" customFormat="1" x14ac:dyDescent="0.25">
      <c r="A419" s="45">
        <v>30104010103</v>
      </c>
      <c r="B419" s="1" t="s">
        <v>619</v>
      </c>
      <c r="C419" s="239">
        <v>84094897.75</v>
      </c>
      <c r="D419" s="176">
        <v>330000000</v>
      </c>
      <c r="E419" s="176">
        <v>0</v>
      </c>
      <c r="F419" s="176">
        <v>219324741</v>
      </c>
      <c r="G419" s="176">
        <v>0</v>
      </c>
      <c r="H419" s="176">
        <f t="shared" si="180"/>
        <v>110675259</v>
      </c>
      <c r="I419" s="176">
        <v>3000000</v>
      </c>
      <c r="J419" s="176">
        <v>100675259</v>
      </c>
      <c r="K419" s="176">
        <f t="shared" si="181"/>
        <v>10000000</v>
      </c>
      <c r="L419" s="176">
        <v>3000000</v>
      </c>
      <c r="M419" s="176">
        <v>84575259</v>
      </c>
      <c r="N419" s="176">
        <f t="shared" si="175"/>
        <v>16100000</v>
      </c>
      <c r="O419" s="176">
        <v>0</v>
      </c>
      <c r="P419" s="176">
        <v>110675259</v>
      </c>
      <c r="Q419" s="176">
        <f t="shared" si="176"/>
        <v>10000000</v>
      </c>
      <c r="R419" s="176">
        <f t="shared" si="177"/>
        <v>0</v>
      </c>
      <c r="S419" s="176">
        <f t="shared" si="178"/>
        <v>84575259</v>
      </c>
      <c r="U419" s="324">
        <v>30104010103</v>
      </c>
      <c r="V419" s="329" t="s">
        <v>619</v>
      </c>
      <c r="W419" s="332">
        <v>330000000</v>
      </c>
      <c r="X419" s="332">
        <v>0</v>
      </c>
      <c r="Y419" s="332">
        <v>219324741</v>
      </c>
      <c r="Z419" s="332">
        <v>0</v>
      </c>
      <c r="AA419" s="332">
        <v>0</v>
      </c>
      <c r="AB419" s="332">
        <v>0</v>
      </c>
      <c r="AC419" s="332">
        <v>110675259</v>
      </c>
      <c r="AD419" s="332">
        <v>3000000</v>
      </c>
      <c r="AE419" s="332">
        <v>100675259</v>
      </c>
      <c r="AF419" s="332">
        <v>10000000</v>
      </c>
      <c r="AG419" s="332">
        <v>3000000</v>
      </c>
      <c r="AH419" s="332">
        <v>84575259</v>
      </c>
      <c r="AI419" s="332">
        <v>16500000</v>
      </c>
      <c r="AJ419" s="332">
        <v>0</v>
      </c>
      <c r="AK419" s="332">
        <v>110675259</v>
      </c>
      <c r="AL419" s="332">
        <v>10000000</v>
      </c>
      <c r="AM419" s="332">
        <v>0</v>
      </c>
      <c r="AN419" s="332">
        <v>0</v>
      </c>
    </row>
    <row r="420" spans="1:40" x14ac:dyDescent="0.25">
      <c r="A420" s="11">
        <v>30105</v>
      </c>
      <c r="B420" s="5" t="s">
        <v>620</v>
      </c>
      <c r="C420" s="283"/>
      <c r="D420" s="6">
        <f>+D421</f>
        <v>20000000</v>
      </c>
      <c r="E420" s="6">
        <f t="shared" ref="E420:P421" si="189">+E421</f>
        <v>0</v>
      </c>
      <c r="F420" s="6">
        <f t="shared" si="189"/>
        <v>20000000</v>
      </c>
      <c r="G420" s="6">
        <f t="shared" si="189"/>
        <v>0</v>
      </c>
      <c r="H420" s="6">
        <f t="shared" si="180"/>
        <v>0</v>
      </c>
      <c r="I420" s="6">
        <f t="shared" si="189"/>
        <v>0</v>
      </c>
      <c r="J420" s="6">
        <f t="shared" si="189"/>
        <v>0</v>
      </c>
      <c r="K420" s="6">
        <f t="shared" si="181"/>
        <v>0</v>
      </c>
      <c r="L420" s="6">
        <f t="shared" si="189"/>
        <v>0</v>
      </c>
      <c r="M420" s="6">
        <f t="shared" si="189"/>
        <v>0</v>
      </c>
      <c r="N420" s="6">
        <f t="shared" si="175"/>
        <v>0</v>
      </c>
      <c r="O420" s="6">
        <f t="shared" si="189"/>
        <v>0</v>
      </c>
      <c r="P420" s="6">
        <f t="shared" si="189"/>
        <v>0</v>
      </c>
      <c r="Q420" s="6">
        <f t="shared" si="176"/>
        <v>0</v>
      </c>
      <c r="R420" s="6">
        <f t="shared" si="177"/>
        <v>0</v>
      </c>
      <c r="S420" s="6">
        <f t="shared" si="178"/>
        <v>0</v>
      </c>
      <c r="U420" s="324">
        <v>30105</v>
      </c>
      <c r="V420" s="329" t="s">
        <v>620</v>
      </c>
      <c r="W420" s="332">
        <v>20000000</v>
      </c>
      <c r="X420" s="332">
        <v>0</v>
      </c>
      <c r="Y420" s="332">
        <v>20000000</v>
      </c>
      <c r="Z420" s="332">
        <v>0</v>
      </c>
      <c r="AA420" s="332">
        <v>0</v>
      </c>
      <c r="AB420" s="332">
        <v>0</v>
      </c>
      <c r="AC420" s="332">
        <v>0</v>
      </c>
      <c r="AD420" s="332">
        <v>0</v>
      </c>
      <c r="AE420" s="332">
        <v>0</v>
      </c>
      <c r="AF420" s="332">
        <v>0</v>
      </c>
      <c r="AG420" s="332">
        <v>0</v>
      </c>
      <c r="AH420" s="332">
        <v>0</v>
      </c>
      <c r="AI420" s="332">
        <v>0</v>
      </c>
      <c r="AJ420" s="332">
        <v>0</v>
      </c>
      <c r="AK420" s="332">
        <v>0</v>
      </c>
      <c r="AL420" s="332">
        <v>0</v>
      </c>
      <c r="AM420" s="332">
        <v>0</v>
      </c>
      <c r="AN420" s="332">
        <v>0</v>
      </c>
    </row>
    <row r="421" spans="1:40" x14ac:dyDescent="0.25">
      <c r="A421" s="14">
        <v>3010501</v>
      </c>
      <c r="B421" s="9" t="s">
        <v>621</v>
      </c>
      <c r="C421" s="274"/>
      <c r="D421" s="10">
        <f>+D422</f>
        <v>20000000</v>
      </c>
      <c r="E421" s="10">
        <f t="shared" si="189"/>
        <v>0</v>
      </c>
      <c r="F421" s="10">
        <f t="shared" si="189"/>
        <v>20000000</v>
      </c>
      <c r="G421" s="10">
        <f t="shared" si="189"/>
        <v>0</v>
      </c>
      <c r="H421" s="10">
        <f t="shared" si="180"/>
        <v>0</v>
      </c>
      <c r="I421" s="10">
        <f t="shared" si="189"/>
        <v>0</v>
      </c>
      <c r="J421" s="10">
        <f t="shared" si="189"/>
        <v>0</v>
      </c>
      <c r="K421" s="10">
        <f t="shared" si="181"/>
        <v>0</v>
      </c>
      <c r="L421" s="10">
        <f t="shared" si="189"/>
        <v>0</v>
      </c>
      <c r="M421" s="10">
        <f t="shared" si="189"/>
        <v>0</v>
      </c>
      <c r="N421" s="10">
        <f t="shared" si="175"/>
        <v>0</v>
      </c>
      <c r="O421" s="10">
        <f t="shared" si="189"/>
        <v>0</v>
      </c>
      <c r="P421" s="10">
        <f t="shared" si="189"/>
        <v>0</v>
      </c>
      <c r="Q421" s="10">
        <f t="shared" si="176"/>
        <v>0</v>
      </c>
      <c r="R421" s="10">
        <f t="shared" si="177"/>
        <v>0</v>
      </c>
      <c r="S421" s="10">
        <f t="shared" si="178"/>
        <v>0</v>
      </c>
      <c r="U421" s="324">
        <v>3010501</v>
      </c>
      <c r="V421" s="329" t="s">
        <v>621</v>
      </c>
      <c r="W421" s="332">
        <v>20000000</v>
      </c>
      <c r="X421" s="332">
        <v>0</v>
      </c>
      <c r="Y421" s="332">
        <v>20000000</v>
      </c>
      <c r="Z421" s="332">
        <v>0</v>
      </c>
      <c r="AA421" s="332">
        <v>0</v>
      </c>
      <c r="AB421" s="332">
        <v>0</v>
      </c>
      <c r="AC421" s="332">
        <v>0</v>
      </c>
      <c r="AD421" s="332">
        <v>0</v>
      </c>
      <c r="AE421" s="332">
        <v>0</v>
      </c>
      <c r="AF421" s="332">
        <v>0</v>
      </c>
      <c r="AG421" s="332">
        <v>0</v>
      </c>
      <c r="AH421" s="332">
        <v>0</v>
      </c>
      <c r="AI421" s="332">
        <v>0</v>
      </c>
      <c r="AJ421" s="332">
        <v>0</v>
      </c>
      <c r="AK421" s="332">
        <v>0</v>
      </c>
      <c r="AL421" s="332">
        <v>0</v>
      </c>
      <c r="AM421" s="332">
        <v>0</v>
      </c>
      <c r="AN421" s="332">
        <v>0</v>
      </c>
    </row>
    <row r="422" spans="1:40" x14ac:dyDescent="0.25">
      <c r="A422" s="43">
        <v>301050101</v>
      </c>
      <c r="B422" s="1" t="s">
        <v>622</v>
      </c>
      <c r="C422" s="239"/>
      <c r="D422" s="176">
        <v>20000000</v>
      </c>
      <c r="E422" s="176">
        <v>0</v>
      </c>
      <c r="F422" s="176">
        <v>20000000</v>
      </c>
      <c r="G422" s="176">
        <v>0</v>
      </c>
      <c r="H422" s="176">
        <f t="shared" si="180"/>
        <v>0</v>
      </c>
      <c r="I422" s="176">
        <v>0</v>
      </c>
      <c r="J422" s="176">
        <v>0</v>
      </c>
      <c r="K422" s="176">
        <f t="shared" si="181"/>
        <v>0</v>
      </c>
      <c r="L422" s="176">
        <v>0</v>
      </c>
      <c r="M422" s="176">
        <v>0</v>
      </c>
      <c r="N422" s="176">
        <f t="shared" si="175"/>
        <v>0</v>
      </c>
      <c r="O422" s="176">
        <v>0</v>
      </c>
      <c r="P422" s="176">
        <v>0</v>
      </c>
      <c r="Q422" s="176">
        <f t="shared" si="176"/>
        <v>0</v>
      </c>
      <c r="R422" s="176">
        <f t="shared" si="177"/>
        <v>0</v>
      </c>
      <c r="S422" s="176">
        <f t="shared" si="178"/>
        <v>0</v>
      </c>
      <c r="U422" s="324">
        <v>301050101</v>
      </c>
      <c r="V422" s="329" t="s">
        <v>622</v>
      </c>
      <c r="W422" s="332">
        <v>20000000</v>
      </c>
      <c r="X422" s="332">
        <v>0</v>
      </c>
      <c r="Y422" s="332">
        <v>20000000</v>
      </c>
      <c r="Z422" s="332">
        <v>0</v>
      </c>
      <c r="AA422" s="332">
        <v>0</v>
      </c>
      <c r="AB422" s="332">
        <v>0</v>
      </c>
      <c r="AC422" s="332">
        <v>0</v>
      </c>
      <c r="AD422" s="332">
        <v>0</v>
      </c>
      <c r="AE422" s="332">
        <v>0</v>
      </c>
      <c r="AF422" s="332">
        <v>0</v>
      </c>
      <c r="AG422" s="332">
        <v>0</v>
      </c>
      <c r="AH422" s="332">
        <v>0</v>
      </c>
      <c r="AI422" s="332">
        <v>0</v>
      </c>
      <c r="AJ422" s="332">
        <v>0</v>
      </c>
      <c r="AK422" s="332">
        <v>0</v>
      </c>
      <c r="AL422" s="332">
        <v>0</v>
      </c>
      <c r="AM422" s="332">
        <v>0</v>
      </c>
      <c r="AN422" s="332">
        <v>0</v>
      </c>
    </row>
    <row r="423" spans="1:40" s="4" customFormat="1" x14ac:dyDescent="0.25">
      <c r="A423" s="11">
        <v>302</v>
      </c>
      <c r="B423" s="5" t="s">
        <v>623</v>
      </c>
      <c r="C423" s="283">
        <v>7193302454.3500004</v>
      </c>
      <c r="D423" s="6">
        <f>+D424+D522+D531</f>
        <v>8773077896</v>
      </c>
      <c r="E423" s="6">
        <f t="shared" ref="E423:P423" si="190">+E424+E522+E531</f>
        <v>0</v>
      </c>
      <c r="F423" s="6">
        <f t="shared" si="190"/>
        <v>4741412126.04</v>
      </c>
      <c r="G423" s="6">
        <f t="shared" si="190"/>
        <v>1200000000</v>
      </c>
      <c r="H423" s="6">
        <f t="shared" si="180"/>
        <v>5231665769.96</v>
      </c>
      <c r="I423" s="6">
        <f t="shared" si="190"/>
        <v>160802930</v>
      </c>
      <c r="J423" s="6">
        <f t="shared" si="190"/>
        <v>4861918020.2900009</v>
      </c>
      <c r="K423" s="6">
        <f t="shared" si="181"/>
        <v>369747749.66999912</v>
      </c>
      <c r="L423" s="6">
        <f t="shared" si="190"/>
        <v>420881666</v>
      </c>
      <c r="M423" s="6">
        <f t="shared" si="190"/>
        <v>2268999039.54</v>
      </c>
      <c r="N423" s="6">
        <f t="shared" si="175"/>
        <v>2592918980.750001</v>
      </c>
      <c r="O423" s="6">
        <f t="shared" si="190"/>
        <v>10000000</v>
      </c>
      <c r="P423" s="6">
        <f t="shared" si="190"/>
        <v>5215068095.3600006</v>
      </c>
      <c r="Q423" s="6">
        <f t="shared" si="176"/>
        <v>353150075.06999969</v>
      </c>
      <c r="R423" s="6">
        <f t="shared" si="177"/>
        <v>16597674.599999428</v>
      </c>
      <c r="S423" s="6">
        <f t="shared" si="178"/>
        <v>2268999039.54</v>
      </c>
      <c r="U423" s="324">
        <v>302</v>
      </c>
      <c r="V423" s="329" t="s">
        <v>623</v>
      </c>
      <c r="W423" s="332">
        <v>3903192493</v>
      </c>
      <c r="X423" s="332">
        <v>0</v>
      </c>
      <c r="Y423" s="332">
        <v>1710429515</v>
      </c>
      <c r="Z423" s="332">
        <v>0</v>
      </c>
      <c r="AA423" s="332">
        <v>0</v>
      </c>
      <c r="AB423" s="332">
        <v>0</v>
      </c>
      <c r="AC423" s="332">
        <v>2192762978</v>
      </c>
      <c r="AD423" s="332">
        <v>153100851</v>
      </c>
      <c r="AE423" s="332">
        <v>1937027259</v>
      </c>
      <c r="AF423" s="332">
        <v>255735719</v>
      </c>
      <c r="AG423" s="332">
        <v>243683354</v>
      </c>
      <c r="AH423" s="332">
        <v>940321014</v>
      </c>
      <c r="AI423" s="332">
        <v>1221723345</v>
      </c>
      <c r="AJ423" s="332">
        <v>10000000</v>
      </c>
      <c r="AK423" s="332">
        <v>2192378333</v>
      </c>
      <c r="AL423" s="332">
        <v>255351074</v>
      </c>
      <c r="AM423" s="332">
        <v>384645</v>
      </c>
      <c r="AN423" s="332">
        <v>0</v>
      </c>
    </row>
    <row r="424" spans="1:40" x14ac:dyDescent="0.25">
      <c r="A424" s="11">
        <v>30201</v>
      </c>
      <c r="B424" s="5" t="s">
        <v>624</v>
      </c>
      <c r="C424" s="283">
        <v>6643446362</v>
      </c>
      <c r="D424" s="6">
        <f>+D425+D474+D486+D505</f>
        <v>8377899615</v>
      </c>
      <c r="E424" s="6">
        <f t="shared" ref="E424:P424" si="191">+E425+E474+E486+E505</f>
        <v>0</v>
      </c>
      <c r="F424" s="6">
        <f t="shared" si="191"/>
        <v>4603233845.04</v>
      </c>
      <c r="G424" s="6">
        <f t="shared" si="191"/>
        <v>1200000000</v>
      </c>
      <c r="H424" s="6">
        <f t="shared" si="180"/>
        <v>4974665769.96</v>
      </c>
      <c r="I424" s="6">
        <f t="shared" si="191"/>
        <v>141253691</v>
      </c>
      <c r="J424" s="6">
        <f t="shared" si="191"/>
        <v>4777504087.2900009</v>
      </c>
      <c r="K424" s="6">
        <f t="shared" si="181"/>
        <v>197161682.66999912</v>
      </c>
      <c r="L424" s="6">
        <f t="shared" si="191"/>
        <v>410920692</v>
      </c>
      <c r="M424" s="6">
        <f t="shared" si="191"/>
        <v>2200585106.54</v>
      </c>
      <c r="N424" s="6">
        <f t="shared" si="175"/>
        <v>2576918980.750001</v>
      </c>
      <c r="O424" s="6">
        <f t="shared" si="191"/>
        <v>10000000</v>
      </c>
      <c r="P424" s="6">
        <f t="shared" si="191"/>
        <v>4958452740.3600006</v>
      </c>
      <c r="Q424" s="6">
        <f t="shared" si="176"/>
        <v>180948653.06999969</v>
      </c>
      <c r="R424" s="6">
        <f t="shared" si="177"/>
        <v>16213029.599999428</v>
      </c>
      <c r="S424" s="6">
        <f t="shared" si="178"/>
        <v>2200585106.54</v>
      </c>
      <c r="U424" s="324">
        <v>30201</v>
      </c>
      <c r="V424" s="329" t="s">
        <v>624</v>
      </c>
      <c r="W424" s="332">
        <v>3508014212</v>
      </c>
      <c r="X424" s="332">
        <v>0</v>
      </c>
      <c r="Y424" s="332">
        <v>1572251234</v>
      </c>
      <c r="Z424" s="332">
        <v>0</v>
      </c>
      <c r="AA424" s="332">
        <v>0</v>
      </c>
      <c r="AB424" s="332">
        <v>0</v>
      </c>
      <c r="AC424" s="332">
        <v>1935762978</v>
      </c>
      <c r="AD424" s="332">
        <v>133551612</v>
      </c>
      <c r="AE424" s="332">
        <v>1852613326</v>
      </c>
      <c r="AF424" s="332">
        <v>83149652</v>
      </c>
      <c r="AG424" s="332">
        <v>233722380</v>
      </c>
      <c r="AH424" s="332">
        <v>688935296</v>
      </c>
      <c r="AI424" s="332">
        <v>1163678030</v>
      </c>
      <c r="AJ424" s="332">
        <v>10000000</v>
      </c>
      <c r="AK424" s="332">
        <v>1935762978</v>
      </c>
      <c r="AL424" s="332">
        <v>83149652</v>
      </c>
      <c r="AM424" s="332">
        <v>0</v>
      </c>
      <c r="AN424" s="332">
        <v>0</v>
      </c>
    </row>
    <row r="425" spans="1:40" x14ac:dyDescent="0.25">
      <c r="A425" s="11">
        <v>3020101</v>
      </c>
      <c r="B425" s="5" t="s">
        <v>625</v>
      </c>
      <c r="C425" s="283">
        <v>5596966757</v>
      </c>
      <c r="D425" s="6">
        <f>+D426</f>
        <v>5804885403</v>
      </c>
      <c r="E425" s="6">
        <f t="shared" ref="E425:P425" si="192">+E426</f>
        <v>0</v>
      </c>
      <c r="F425" s="6">
        <f t="shared" si="192"/>
        <v>3493336811.04</v>
      </c>
      <c r="G425" s="6">
        <f t="shared" si="192"/>
        <v>1200000000</v>
      </c>
      <c r="H425" s="6">
        <f t="shared" si="180"/>
        <v>3511548591.96</v>
      </c>
      <c r="I425" s="6">
        <f t="shared" si="192"/>
        <v>7702079</v>
      </c>
      <c r="J425" s="6">
        <f t="shared" si="192"/>
        <v>3371538385.2900004</v>
      </c>
      <c r="K425" s="6">
        <f t="shared" si="181"/>
        <v>140010206.6699996</v>
      </c>
      <c r="L425" s="6">
        <f t="shared" si="192"/>
        <v>276680850</v>
      </c>
      <c r="M425" s="6">
        <f t="shared" si="192"/>
        <v>1719558847.54</v>
      </c>
      <c r="N425" s="6">
        <f t="shared" si="175"/>
        <v>1651979537.7500005</v>
      </c>
      <c r="O425" s="6">
        <f t="shared" si="192"/>
        <v>0</v>
      </c>
      <c r="P425" s="6">
        <f t="shared" si="192"/>
        <v>3495335562.3600001</v>
      </c>
      <c r="Q425" s="6">
        <f t="shared" si="176"/>
        <v>123797177.06999969</v>
      </c>
      <c r="R425" s="6">
        <f t="shared" si="177"/>
        <v>16213029.599999905</v>
      </c>
      <c r="S425" s="6">
        <f t="shared" si="178"/>
        <v>1719558847.54</v>
      </c>
      <c r="U425" s="324">
        <v>3020101</v>
      </c>
      <c r="V425" s="329" t="s">
        <v>625</v>
      </c>
      <c r="W425" s="332">
        <v>935000000</v>
      </c>
      <c r="X425" s="332">
        <v>0</v>
      </c>
      <c r="Y425" s="332">
        <v>462354200</v>
      </c>
      <c r="Z425" s="332">
        <v>0</v>
      </c>
      <c r="AA425" s="332">
        <v>0</v>
      </c>
      <c r="AB425" s="332">
        <v>0</v>
      </c>
      <c r="AC425" s="332">
        <v>472645800</v>
      </c>
      <c r="AD425" s="332">
        <v>0</v>
      </c>
      <c r="AE425" s="332">
        <v>446647624</v>
      </c>
      <c r="AF425" s="332">
        <v>25998176</v>
      </c>
      <c r="AG425" s="332">
        <v>99482538</v>
      </c>
      <c r="AH425" s="332">
        <v>207909037</v>
      </c>
      <c r="AI425" s="332">
        <v>238738587</v>
      </c>
      <c r="AJ425" s="332">
        <v>0</v>
      </c>
      <c r="AK425" s="332">
        <v>472645800</v>
      </c>
      <c r="AL425" s="332">
        <v>25998176</v>
      </c>
      <c r="AM425" s="332">
        <v>0</v>
      </c>
      <c r="AN425" s="332">
        <v>0</v>
      </c>
    </row>
    <row r="426" spans="1:40" x14ac:dyDescent="0.25">
      <c r="A426" s="14">
        <v>302010101</v>
      </c>
      <c r="B426" s="9" t="s">
        <v>626</v>
      </c>
      <c r="C426" s="274">
        <v>5596966757</v>
      </c>
      <c r="D426" s="10">
        <f>+D427+D431+D435+D439+D443+D447+D451+D455+D459+D462+D466+D470+D473</f>
        <v>5804885403</v>
      </c>
      <c r="E426" s="10">
        <f t="shared" ref="E426:P426" si="193">+E427+E431+E435+E439+E443+E447+E451+E455+E459+E462+E466+E470+E473</f>
        <v>0</v>
      </c>
      <c r="F426" s="10">
        <f t="shared" si="193"/>
        <v>3493336811.04</v>
      </c>
      <c r="G426" s="10">
        <f t="shared" si="193"/>
        <v>1200000000</v>
      </c>
      <c r="H426" s="10">
        <f t="shared" si="180"/>
        <v>3511548591.96</v>
      </c>
      <c r="I426" s="10">
        <f t="shared" si="193"/>
        <v>7702079</v>
      </c>
      <c r="J426" s="10">
        <f t="shared" si="193"/>
        <v>3371538385.2900004</v>
      </c>
      <c r="K426" s="10">
        <f t="shared" si="181"/>
        <v>140010206.6699996</v>
      </c>
      <c r="L426" s="10">
        <f t="shared" si="193"/>
        <v>276680850</v>
      </c>
      <c r="M426" s="10">
        <f t="shared" si="193"/>
        <v>1719558847.54</v>
      </c>
      <c r="N426" s="10">
        <f t="shared" si="175"/>
        <v>1651979537.7500005</v>
      </c>
      <c r="O426" s="10">
        <f t="shared" si="193"/>
        <v>0</v>
      </c>
      <c r="P426" s="10">
        <f t="shared" si="193"/>
        <v>3495335562.3600001</v>
      </c>
      <c r="Q426" s="10">
        <f t="shared" si="176"/>
        <v>123797177.06999969</v>
      </c>
      <c r="R426" s="10">
        <f t="shared" si="177"/>
        <v>16213029.599999905</v>
      </c>
      <c r="S426" s="10">
        <f t="shared" si="178"/>
        <v>1719558847.54</v>
      </c>
      <c r="U426" s="324">
        <v>302010101</v>
      </c>
      <c r="V426" s="329" t="s">
        <v>626</v>
      </c>
      <c r="W426" s="332">
        <v>935000000</v>
      </c>
      <c r="X426" s="332">
        <v>0</v>
      </c>
      <c r="Y426" s="332">
        <v>462354200</v>
      </c>
      <c r="Z426" s="332">
        <v>0</v>
      </c>
      <c r="AA426" s="332">
        <v>0</v>
      </c>
      <c r="AB426" s="332">
        <v>0</v>
      </c>
      <c r="AC426" s="332">
        <v>472645800</v>
      </c>
      <c r="AD426" s="332">
        <v>0</v>
      </c>
      <c r="AE426" s="332">
        <v>446647624</v>
      </c>
      <c r="AF426" s="332">
        <v>25998176</v>
      </c>
      <c r="AG426" s="332">
        <v>99482538</v>
      </c>
      <c r="AH426" s="332">
        <v>207909037</v>
      </c>
      <c r="AI426" s="332">
        <v>238738587</v>
      </c>
      <c r="AJ426" s="332">
        <v>0</v>
      </c>
      <c r="AK426" s="332">
        <v>472645800</v>
      </c>
      <c r="AL426" s="332">
        <v>25998176</v>
      </c>
      <c r="AM426" s="332">
        <v>0</v>
      </c>
      <c r="AN426" s="332">
        <v>0</v>
      </c>
    </row>
    <row r="427" spans="1:40" s="4" customFormat="1" x14ac:dyDescent="0.25">
      <c r="A427" s="14">
        <v>30201010101</v>
      </c>
      <c r="B427" s="9" t="s">
        <v>627</v>
      </c>
      <c r="C427" s="274">
        <v>132113100</v>
      </c>
      <c r="D427" s="10">
        <f>+D428+D429+D430</f>
        <v>300000000</v>
      </c>
      <c r="E427" s="10">
        <f t="shared" ref="E427:P427" si="194">+E428+E429+E430</f>
        <v>0</v>
      </c>
      <c r="F427" s="10">
        <f t="shared" si="194"/>
        <v>225354200</v>
      </c>
      <c r="G427" s="10">
        <f t="shared" si="194"/>
        <v>0</v>
      </c>
      <c r="H427" s="10">
        <f t="shared" si="180"/>
        <v>74645800</v>
      </c>
      <c r="I427" s="10">
        <f t="shared" si="194"/>
        <v>0</v>
      </c>
      <c r="J427" s="10">
        <f t="shared" si="194"/>
        <v>48717470</v>
      </c>
      <c r="K427" s="10">
        <f t="shared" si="181"/>
        <v>25928330</v>
      </c>
      <c r="L427" s="10">
        <f t="shared" si="194"/>
        <v>0</v>
      </c>
      <c r="M427" s="10">
        <f t="shared" si="194"/>
        <v>8943961</v>
      </c>
      <c r="N427" s="10">
        <f t="shared" si="175"/>
        <v>39773509</v>
      </c>
      <c r="O427" s="10">
        <f t="shared" si="194"/>
        <v>0</v>
      </c>
      <c r="P427" s="10">
        <f t="shared" si="194"/>
        <v>74645800</v>
      </c>
      <c r="Q427" s="10">
        <f t="shared" si="176"/>
        <v>25928330</v>
      </c>
      <c r="R427" s="10">
        <f t="shared" si="177"/>
        <v>0</v>
      </c>
      <c r="S427" s="10">
        <f t="shared" si="178"/>
        <v>8943961</v>
      </c>
      <c r="U427" s="324">
        <v>30201010101</v>
      </c>
      <c r="V427" s="329" t="s">
        <v>627</v>
      </c>
      <c r="W427" s="332">
        <v>300000000</v>
      </c>
      <c r="X427" s="332">
        <v>0</v>
      </c>
      <c r="Y427" s="332">
        <v>225354200</v>
      </c>
      <c r="Z427" s="332">
        <v>0</v>
      </c>
      <c r="AA427" s="332">
        <v>0</v>
      </c>
      <c r="AB427" s="332">
        <v>0</v>
      </c>
      <c r="AC427" s="332">
        <v>74645800</v>
      </c>
      <c r="AD427" s="332">
        <v>0</v>
      </c>
      <c r="AE427" s="332">
        <v>48717470</v>
      </c>
      <c r="AF427" s="332">
        <v>25928330</v>
      </c>
      <c r="AG427" s="332">
        <v>0</v>
      </c>
      <c r="AH427" s="332">
        <v>8943961</v>
      </c>
      <c r="AI427" s="332">
        <v>39773509</v>
      </c>
      <c r="AJ427" s="332">
        <v>0</v>
      </c>
      <c r="AK427" s="332">
        <v>74645800</v>
      </c>
      <c r="AL427" s="332">
        <v>25928330</v>
      </c>
      <c r="AM427" s="332">
        <v>0</v>
      </c>
      <c r="AN427" s="332">
        <v>0</v>
      </c>
    </row>
    <row r="428" spans="1:40" x14ac:dyDescent="0.25">
      <c r="A428" s="43">
        <v>3020101010101</v>
      </c>
      <c r="B428" s="1" t="s">
        <v>628</v>
      </c>
      <c r="C428" s="239">
        <v>40000000</v>
      </c>
      <c r="D428" s="176">
        <v>50000000</v>
      </c>
      <c r="E428" s="176">
        <v>0</v>
      </c>
      <c r="F428" s="176">
        <v>50000000</v>
      </c>
      <c r="G428" s="176">
        <v>0</v>
      </c>
      <c r="H428" s="176">
        <f t="shared" si="180"/>
        <v>0</v>
      </c>
      <c r="I428" s="176">
        <v>0</v>
      </c>
      <c r="J428" s="176">
        <v>0</v>
      </c>
      <c r="K428" s="176">
        <f t="shared" si="181"/>
        <v>0</v>
      </c>
      <c r="L428" s="176">
        <v>0</v>
      </c>
      <c r="M428" s="176">
        <v>0</v>
      </c>
      <c r="N428" s="176">
        <f t="shared" si="175"/>
        <v>0</v>
      </c>
      <c r="O428" s="176">
        <v>0</v>
      </c>
      <c r="P428" s="176">
        <v>0</v>
      </c>
      <c r="Q428" s="176">
        <f t="shared" si="176"/>
        <v>0</v>
      </c>
      <c r="R428" s="176">
        <f t="shared" si="177"/>
        <v>0</v>
      </c>
      <c r="S428" s="176">
        <f t="shared" si="178"/>
        <v>0</v>
      </c>
      <c r="U428" s="324">
        <v>3020101010101</v>
      </c>
      <c r="V428" s="329" t="s">
        <v>628</v>
      </c>
      <c r="W428" s="332">
        <v>50000000</v>
      </c>
      <c r="X428" s="332">
        <v>0</v>
      </c>
      <c r="Y428" s="332">
        <v>50000000</v>
      </c>
      <c r="Z428" s="332">
        <v>0</v>
      </c>
      <c r="AA428" s="332">
        <v>0</v>
      </c>
      <c r="AB428" s="332">
        <v>0</v>
      </c>
      <c r="AC428" s="332">
        <v>0</v>
      </c>
      <c r="AD428" s="332">
        <v>0</v>
      </c>
      <c r="AE428" s="332">
        <v>0</v>
      </c>
      <c r="AF428" s="332">
        <v>0</v>
      </c>
      <c r="AG428" s="332">
        <v>0</v>
      </c>
      <c r="AH428" s="332">
        <v>0</v>
      </c>
      <c r="AI428" s="332">
        <v>0</v>
      </c>
      <c r="AJ428" s="332">
        <v>0</v>
      </c>
      <c r="AK428" s="332">
        <v>0</v>
      </c>
      <c r="AL428" s="332">
        <v>0</v>
      </c>
      <c r="AM428" s="332">
        <v>0</v>
      </c>
      <c r="AN428" s="332">
        <v>0</v>
      </c>
    </row>
    <row r="429" spans="1:40" s="4" customFormat="1" x14ac:dyDescent="0.25">
      <c r="A429" s="44">
        <v>3020101010102</v>
      </c>
      <c r="B429" s="1" t="s">
        <v>629</v>
      </c>
      <c r="C429" s="239">
        <v>22113100</v>
      </c>
      <c r="D429" s="176">
        <v>50000000</v>
      </c>
      <c r="E429" s="176">
        <v>0</v>
      </c>
      <c r="F429" s="176">
        <v>50000000</v>
      </c>
      <c r="G429" s="176">
        <v>0</v>
      </c>
      <c r="H429" s="176">
        <f t="shared" si="180"/>
        <v>0</v>
      </c>
      <c r="I429" s="176">
        <v>0</v>
      </c>
      <c r="J429" s="176">
        <v>0</v>
      </c>
      <c r="K429" s="176">
        <f t="shared" si="181"/>
        <v>0</v>
      </c>
      <c r="L429" s="176">
        <v>0</v>
      </c>
      <c r="M429" s="176">
        <v>0</v>
      </c>
      <c r="N429" s="176">
        <f t="shared" si="175"/>
        <v>0</v>
      </c>
      <c r="O429" s="176">
        <v>0</v>
      </c>
      <c r="P429" s="176">
        <v>0</v>
      </c>
      <c r="Q429" s="176">
        <f t="shared" si="176"/>
        <v>0</v>
      </c>
      <c r="R429" s="176">
        <f t="shared" si="177"/>
        <v>0</v>
      </c>
      <c r="S429" s="176">
        <f t="shared" si="178"/>
        <v>0</v>
      </c>
      <c r="U429" s="324">
        <v>3020101010102</v>
      </c>
      <c r="V429" s="329" t="s">
        <v>629</v>
      </c>
      <c r="W429" s="332">
        <v>50000000</v>
      </c>
      <c r="X429" s="332">
        <v>0</v>
      </c>
      <c r="Y429" s="332">
        <v>50000000</v>
      </c>
      <c r="Z429" s="332">
        <v>0</v>
      </c>
      <c r="AA429" s="332">
        <v>0</v>
      </c>
      <c r="AB429" s="332">
        <v>0</v>
      </c>
      <c r="AC429" s="332">
        <v>0</v>
      </c>
      <c r="AD429" s="332">
        <v>0</v>
      </c>
      <c r="AE429" s="332">
        <v>0</v>
      </c>
      <c r="AF429" s="332">
        <v>0</v>
      </c>
      <c r="AG429" s="332">
        <v>0</v>
      </c>
      <c r="AH429" s="332">
        <v>0</v>
      </c>
      <c r="AI429" s="332">
        <v>0</v>
      </c>
      <c r="AJ429" s="332">
        <v>0</v>
      </c>
      <c r="AK429" s="332">
        <v>0</v>
      </c>
      <c r="AL429" s="332">
        <v>0</v>
      </c>
      <c r="AM429" s="332">
        <v>0</v>
      </c>
      <c r="AN429" s="332">
        <v>0</v>
      </c>
    </row>
    <row r="430" spans="1:40" s="4" customFormat="1" x14ac:dyDescent="0.25">
      <c r="A430" s="45">
        <v>3020101010103</v>
      </c>
      <c r="B430" s="1" t="s">
        <v>630</v>
      </c>
      <c r="C430" s="239">
        <v>70000000</v>
      </c>
      <c r="D430" s="176">
        <v>200000000</v>
      </c>
      <c r="E430" s="176">
        <v>0</v>
      </c>
      <c r="F430" s="176">
        <v>125354200</v>
      </c>
      <c r="G430" s="176">
        <v>0</v>
      </c>
      <c r="H430" s="176">
        <f t="shared" si="180"/>
        <v>74645800</v>
      </c>
      <c r="I430" s="176">
        <v>0</v>
      </c>
      <c r="J430" s="176">
        <v>48717470</v>
      </c>
      <c r="K430" s="176">
        <f t="shared" si="181"/>
        <v>25928330</v>
      </c>
      <c r="L430" s="176">
        <v>0</v>
      </c>
      <c r="M430" s="176">
        <v>8943961</v>
      </c>
      <c r="N430" s="176">
        <f t="shared" si="175"/>
        <v>39773509</v>
      </c>
      <c r="O430" s="176">
        <v>0</v>
      </c>
      <c r="P430" s="176">
        <v>74645800</v>
      </c>
      <c r="Q430" s="176">
        <f t="shared" si="176"/>
        <v>25928330</v>
      </c>
      <c r="R430" s="176">
        <f t="shared" si="177"/>
        <v>0</v>
      </c>
      <c r="S430" s="176">
        <f t="shared" si="178"/>
        <v>8943961</v>
      </c>
      <c r="U430" s="324">
        <v>3020101010103</v>
      </c>
      <c r="V430" s="329" t="s">
        <v>630</v>
      </c>
      <c r="W430" s="332">
        <v>200000000</v>
      </c>
      <c r="X430" s="332">
        <v>0</v>
      </c>
      <c r="Y430" s="332">
        <v>125354200</v>
      </c>
      <c r="Z430" s="332">
        <v>0</v>
      </c>
      <c r="AA430" s="332">
        <v>0</v>
      </c>
      <c r="AB430" s="332">
        <v>0</v>
      </c>
      <c r="AC430" s="332">
        <v>74645800</v>
      </c>
      <c r="AD430" s="332">
        <v>0</v>
      </c>
      <c r="AE430" s="332">
        <v>48717470</v>
      </c>
      <c r="AF430" s="332">
        <v>25928330</v>
      </c>
      <c r="AG430" s="332">
        <v>0</v>
      </c>
      <c r="AH430" s="332">
        <v>8943961</v>
      </c>
      <c r="AI430" s="332">
        <v>39773509</v>
      </c>
      <c r="AJ430" s="332">
        <v>0</v>
      </c>
      <c r="AK430" s="332">
        <v>74645800</v>
      </c>
      <c r="AL430" s="332">
        <v>25928330</v>
      </c>
      <c r="AM430" s="332">
        <v>0</v>
      </c>
      <c r="AN430" s="332">
        <v>0</v>
      </c>
    </row>
    <row r="431" spans="1:40" x14ac:dyDescent="0.25">
      <c r="A431" s="14">
        <v>30201010102</v>
      </c>
      <c r="B431" s="9" t="s">
        <v>631</v>
      </c>
      <c r="C431" s="274">
        <v>664496460</v>
      </c>
      <c r="D431" s="10">
        <f>+D432+D433+D434</f>
        <v>635000000</v>
      </c>
      <c r="E431" s="10">
        <f t="shared" ref="E431:P431" si="195">+E432+E433+E434</f>
        <v>0</v>
      </c>
      <c r="F431" s="10">
        <f t="shared" si="195"/>
        <v>237000000</v>
      </c>
      <c r="G431" s="10">
        <f t="shared" si="195"/>
        <v>0</v>
      </c>
      <c r="H431" s="10">
        <f t="shared" si="180"/>
        <v>398000000</v>
      </c>
      <c r="I431" s="10">
        <f t="shared" si="195"/>
        <v>0</v>
      </c>
      <c r="J431" s="10">
        <f t="shared" si="195"/>
        <v>397930154</v>
      </c>
      <c r="K431" s="10">
        <f t="shared" si="181"/>
        <v>69846</v>
      </c>
      <c r="L431" s="10">
        <f t="shared" si="195"/>
        <v>99482538</v>
      </c>
      <c r="M431" s="10">
        <f t="shared" si="195"/>
        <v>198965076</v>
      </c>
      <c r="N431" s="10">
        <f t="shared" si="175"/>
        <v>198965078</v>
      </c>
      <c r="O431" s="10">
        <f t="shared" si="195"/>
        <v>0</v>
      </c>
      <c r="P431" s="10">
        <f t="shared" si="195"/>
        <v>398000000</v>
      </c>
      <c r="Q431" s="10">
        <f t="shared" si="176"/>
        <v>69846</v>
      </c>
      <c r="R431" s="10">
        <f t="shared" si="177"/>
        <v>0</v>
      </c>
      <c r="S431" s="10">
        <f t="shared" si="178"/>
        <v>198965076</v>
      </c>
      <c r="U431" s="324">
        <v>30201010102</v>
      </c>
      <c r="V431" s="329" t="s">
        <v>631</v>
      </c>
      <c r="W431" s="332">
        <v>635000000</v>
      </c>
      <c r="X431" s="332">
        <v>0</v>
      </c>
      <c r="Y431" s="332">
        <v>237000000</v>
      </c>
      <c r="Z431" s="332">
        <v>0</v>
      </c>
      <c r="AA431" s="332">
        <v>0</v>
      </c>
      <c r="AB431" s="332">
        <v>0</v>
      </c>
      <c r="AC431" s="332">
        <v>398000000</v>
      </c>
      <c r="AD431" s="332">
        <v>0</v>
      </c>
      <c r="AE431" s="332">
        <v>397930154</v>
      </c>
      <c r="AF431" s="332">
        <v>69846</v>
      </c>
      <c r="AG431" s="332">
        <v>99482538</v>
      </c>
      <c r="AH431" s="332">
        <v>198965076</v>
      </c>
      <c r="AI431" s="332">
        <v>198965078</v>
      </c>
      <c r="AJ431" s="332">
        <v>0</v>
      </c>
      <c r="AK431" s="332">
        <v>398000000</v>
      </c>
      <c r="AL431" s="332">
        <v>69846</v>
      </c>
      <c r="AM431" s="332">
        <v>0</v>
      </c>
      <c r="AN431" s="332">
        <v>0</v>
      </c>
    </row>
    <row r="432" spans="1:40" x14ac:dyDescent="0.25">
      <c r="A432" s="43">
        <v>3020101010201</v>
      </c>
      <c r="B432" s="1" t="s">
        <v>632</v>
      </c>
      <c r="C432" s="239">
        <v>0</v>
      </c>
      <c r="D432" s="176">
        <v>150000000</v>
      </c>
      <c r="E432" s="176">
        <v>0</v>
      </c>
      <c r="F432" s="176">
        <v>150000000</v>
      </c>
      <c r="G432" s="176">
        <v>0</v>
      </c>
      <c r="H432" s="176">
        <f t="shared" si="180"/>
        <v>0</v>
      </c>
      <c r="I432" s="176">
        <v>0</v>
      </c>
      <c r="J432" s="176">
        <v>0</v>
      </c>
      <c r="K432" s="176">
        <f t="shared" si="181"/>
        <v>0</v>
      </c>
      <c r="L432" s="176">
        <v>0</v>
      </c>
      <c r="M432" s="176">
        <v>0</v>
      </c>
      <c r="N432" s="176">
        <f t="shared" si="175"/>
        <v>0</v>
      </c>
      <c r="O432" s="176">
        <v>0</v>
      </c>
      <c r="P432" s="176">
        <v>0</v>
      </c>
      <c r="Q432" s="176">
        <f t="shared" si="176"/>
        <v>0</v>
      </c>
      <c r="R432" s="176">
        <f t="shared" si="177"/>
        <v>0</v>
      </c>
      <c r="S432" s="176">
        <f t="shared" si="178"/>
        <v>0</v>
      </c>
      <c r="U432" s="324">
        <v>3020101010201</v>
      </c>
      <c r="V432" s="329" t="s">
        <v>632</v>
      </c>
      <c r="W432" s="332">
        <v>150000000</v>
      </c>
      <c r="X432" s="332">
        <v>0</v>
      </c>
      <c r="Y432" s="332">
        <v>150000000</v>
      </c>
      <c r="Z432" s="332">
        <v>0</v>
      </c>
      <c r="AA432" s="332">
        <v>0</v>
      </c>
      <c r="AB432" s="332">
        <v>0</v>
      </c>
      <c r="AC432" s="332">
        <v>0</v>
      </c>
      <c r="AD432" s="332">
        <v>0</v>
      </c>
      <c r="AE432" s="332">
        <v>0</v>
      </c>
      <c r="AF432" s="332">
        <v>0</v>
      </c>
      <c r="AG432" s="332">
        <v>0</v>
      </c>
      <c r="AH432" s="332">
        <v>0</v>
      </c>
      <c r="AI432" s="332">
        <v>0</v>
      </c>
      <c r="AJ432" s="332">
        <v>0</v>
      </c>
      <c r="AK432" s="332">
        <v>0</v>
      </c>
      <c r="AL432" s="332">
        <v>0</v>
      </c>
      <c r="AM432" s="332">
        <v>0</v>
      </c>
      <c r="AN432" s="332">
        <v>0</v>
      </c>
    </row>
    <row r="433" spans="1:40" x14ac:dyDescent="0.25">
      <c r="A433" s="44">
        <v>3020101010202</v>
      </c>
      <c r="B433" s="1" t="s">
        <v>633</v>
      </c>
      <c r="C433" s="239">
        <v>150000000</v>
      </c>
      <c r="D433" s="176">
        <v>135000000</v>
      </c>
      <c r="E433" s="176">
        <v>0</v>
      </c>
      <c r="F433" s="176">
        <v>87000000</v>
      </c>
      <c r="G433" s="176">
        <v>0</v>
      </c>
      <c r="H433" s="176">
        <f t="shared" si="180"/>
        <v>48000000</v>
      </c>
      <c r="I433" s="176">
        <v>0</v>
      </c>
      <c r="J433" s="176">
        <v>47930154</v>
      </c>
      <c r="K433" s="176">
        <f t="shared" si="181"/>
        <v>69846</v>
      </c>
      <c r="L433" s="176">
        <v>0</v>
      </c>
      <c r="M433" s="176">
        <v>47930154</v>
      </c>
      <c r="N433" s="176">
        <f t="shared" si="175"/>
        <v>0</v>
      </c>
      <c r="O433" s="176">
        <v>0</v>
      </c>
      <c r="P433" s="176">
        <v>48000000</v>
      </c>
      <c r="Q433" s="176">
        <f t="shared" si="176"/>
        <v>69846</v>
      </c>
      <c r="R433" s="176">
        <f t="shared" si="177"/>
        <v>0</v>
      </c>
      <c r="S433" s="176">
        <f t="shared" si="178"/>
        <v>47930154</v>
      </c>
      <c r="U433" s="324">
        <v>3020101010202</v>
      </c>
      <c r="V433" s="329" t="s">
        <v>633</v>
      </c>
      <c r="W433" s="332">
        <v>135000000</v>
      </c>
      <c r="X433" s="332">
        <v>0</v>
      </c>
      <c r="Y433" s="332">
        <v>87000000</v>
      </c>
      <c r="Z433" s="332">
        <v>0</v>
      </c>
      <c r="AA433" s="332">
        <v>0</v>
      </c>
      <c r="AB433" s="332">
        <v>0</v>
      </c>
      <c r="AC433" s="332">
        <v>48000000</v>
      </c>
      <c r="AD433" s="332">
        <v>0</v>
      </c>
      <c r="AE433" s="332">
        <v>47930154</v>
      </c>
      <c r="AF433" s="332">
        <v>69846</v>
      </c>
      <c r="AG433" s="332">
        <v>0</v>
      </c>
      <c r="AH433" s="332">
        <v>47930154</v>
      </c>
      <c r="AI433" s="332">
        <v>0</v>
      </c>
      <c r="AJ433" s="332">
        <v>0</v>
      </c>
      <c r="AK433" s="332">
        <v>48000000</v>
      </c>
      <c r="AL433" s="332">
        <v>69846</v>
      </c>
      <c r="AM433" s="332">
        <v>0</v>
      </c>
      <c r="AN433" s="332">
        <v>0</v>
      </c>
    </row>
    <row r="434" spans="1:40" s="4" customFormat="1" x14ac:dyDescent="0.25">
      <c r="A434" s="45">
        <v>3020101010203</v>
      </c>
      <c r="B434" s="1" t="s">
        <v>634</v>
      </c>
      <c r="C434" s="239">
        <v>514496460</v>
      </c>
      <c r="D434" s="176">
        <v>350000000</v>
      </c>
      <c r="E434" s="176">
        <v>0</v>
      </c>
      <c r="F434" s="176">
        <v>0</v>
      </c>
      <c r="G434" s="176">
        <v>0</v>
      </c>
      <c r="H434" s="176">
        <f t="shared" si="180"/>
        <v>350000000</v>
      </c>
      <c r="I434" s="176">
        <v>0</v>
      </c>
      <c r="J434" s="176">
        <v>350000000</v>
      </c>
      <c r="K434" s="176">
        <f t="shared" si="181"/>
        <v>0</v>
      </c>
      <c r="L434" s="176">
        <v>99482538</v>
      </c>
      <c r="M434" s="176">
        <v>151034922</v>
      </c>
      <c r="N434" s="176">
        <f t="shared" si="175"/>
        <v>198965078</v>
      </c>
      <c r="O434" s="176">
        <v>0</v>
      </c>
      <c r="P434" s="176">
        <v>350000000</v>
      </c>
      <c r="Q434" s="176">
        <f t="shared" si="176"/>
        <v>0</v>
      </c>
      <c r="R434" s="176">
        <f t="shared" si="177"/>
        <v>0</v>
      </c>
      <c r="S434" s="176">
        <f t="shared" si="178"/>
        <v>151034922</v>
      </c>
      <c r="U434" s="324">
        <v>3020101010203</v>
      </c>
      <c r="V434" s="329" t="s">
        <v>634</v>
      </c>
      <c r="W434" s="332">
        <v>350000000</v>
      </c>
      <c r="X434" s="332">
        <v>0</v>
      </c>
      <c r="Y434" s="332">
        <v>0</v>
      </c>
      <c r="Z434" s="332">
        <v>0</v>
      </c>
      <c r="AA434" s="332">
        <v>0</v>
      </c>
      <c r="AB434" s="332">
        <v>0</v>
      </c>
      <c r="AC434" s="332">
        <v>350000000</v>
      </c>
      <c r="AD434" s="332">
        <v>0</v>
      </c>
      <c r="AE434" s="332">
        <v>350000000</v>
      </c>
      <c r="AF434" s="332">
        <v>0</v>
      </c>
      <c r="AG434" s="332">
        <v>99482538</v>
      </c>
      <c r="AH434" s="332">
        <v>151034922</v>
      </c>
      <c r="AI434" s="332">
        <v>198965078</v>
      </c>
      <c r="AJ434" s="332">
        <v>0</v>
      </c>
      <c r="AK434" s="332">
        <v>350000000</v>
      </c>
      <c r="AL434" s="332">
        <v>0</v>
      </c>
      <c r="AM434" s="332">
        <v>0</v>
      </c>
      <c r="AN434" s="332">
        <v>0</v>
      </c>
    </row>
    <row r="435" spans="1:40" x14ac:dyDescent="0.25">
      <c r="A435" s="14">
        <v>30201010103</v>
      </c>
      <c r="B435" s="9" t="s">
        <v>635</v>
      </c>
      <c r="C435" s="274">
        <v>1956955961</v>
      </c>
      <c r="D435" s="10">
        <f>+D436+D437+D438</f>
        <v>1840000000</v>
      </c>
      <c r="E435" s="10">
        <f t="shared" ref="E435:P435" si="196">+E436+E437+E438</f>
        <v>0</v>
      </c>
      <c r="F435" s="10">
        <f t="shared" si="196"/>
        <v>1456814116</v>
      </c>
      <c r="G435" s="10">
        <f t="shared" si="196"/>
        <v>1200000000</v>
      </c>
      <c r="H435" s="10">
        <f t="shared" si="180"/>
        <v>1583185884</v>
      </c>
      <c r="I435" s="10">
        <f t="shared" si="196"/>
        <v>7702079</v>
      </c>
      <c r="J435" s="10">
        <f t="shared" si="196"/>
        <v>1538860865.9300001</v>
      </c>
      <c r="K435" s="10">
        <f t="shared" si="181"/>
        <v>44325018.069999933</v>
      </c>
      <c r="L435" s="10">
        <f t="shared" si="196"/>
        <v>165528041</v>
      </c>
      <c r="M435" s="10">
        <f t="shared" si="196"/>
        <v>883436037.53999996</v>
      </c>
      <c r="N435" s="10">
        <f t="shared" si="175"/>
        <v>655424828.3900001</v>
      </c>
      <c r="O435" s="10">
        <f t="shared" si="196"/>
        <v>0</v>
      </c>
      <c r="P435" s="10">
        <f t="shared" si="196"/>
        <v>1583185884</v>
      </c>
      <c r="Q435" s="10">
        <f t="shared" si="176"/>
        <v>44325018.069999933</v>
      </c>
      <c r="R435" s="10">
        <f t="shared" si="177"/>
        <v>0</v>
      </c>
      <c r="S435" s="10">
        <f t="shared" si="178"/>
        <v>883436037.53999996</v>
      </c>
      <c r="U435" s="324">
        <v>30201010103</v>
      </c>
      <c r="V435" s="329" t="s">
        <v>635</v>
      </c>
      <c r="W435" s="332">
        <v>1840000000</v>
      </c>
      <c r="X435" s="332">
        <v>0</v>
      </c>
      <c r="Y435" s="332">
        <v>1456814116</v>
      </c>
      <c r="Z435" s="332">
        <v>0</v>
      </c>
      <c r="AA435" s="332">
        <v>0</v>
      </c>
      <c r="AB435" s="332">
        <v>1200000000</v>
      </c>
      <c r="AC435" s="332">
        <v>1583185884</v>
      </c>
      <c r="AD435" s="332">
        <v>7702079</v>
      </c>
      <c r="AE435" s="332">
        <v>1538860865.9300001</v>
      </c>
      <c r="AF435" s="332">
        <v>44325018.069999933</v>
      </c>
      <c r="AG435" s="332">
        <v>165528041</v>
      </c>
      <c r="AH435" s="332">
        <v>883436037.53999996</v>
      </c>
      <c r="AI435" s="332">
        <v>855674828.3900001</v>
      </c>
      <c r="AJ435" s="332">
        <v>0</v>
      </c>
      <c r="AK435" s="332">
        <v>1583185884</v>
      </c>
      <c r="AL435" s="332">
        <v>44325018.069999933</v>
      </c>
      <c r="AM435" s="332">
        <v>0</v>
      </c>
      <c r="AN435" s="332">
        <v>0</v>
      </c>
    </row>
    <row r="436" spans="1:40" x14ac:dyDescent="0.25">
      <c r="A436" s="43">
        <v>3020101010301</v>
      </c>
      <c r="B436" s="1" t="s">
        <v>636</v>
      </c>
      <c r="C436" s="239">
        <v>609124504</v>
      </c>
      <c r="D436" s="176">
        <v>850000000</v>
      </c>
      <c r="E436" s="176">
        <v>0</v>
      </c>
      <c r="F436" s="176">
        <v>850000000</v>
      </c>
      <c r="G436" s="176">
        <v>0</v>
      </c>
      <c r="H436" s="176">
        <f t="shared" si="180"/>
        <v>0</v>
      </c>
      <c r="I436" s="176">
        <v>0</v>
      </c>
      <c r="J436" s="176">
        <v>0</v>
      </c>
      <c r="K436" s="176">
        <f t="shared" si="181"/>
        <v>0</v>
      </c>
      <c r="L436" s="176">
        <v>0</v>
      </c>
      <c r="M436" s="176">
        <v>0</v>
      </c>
      <c r="N436" s="176">
        <f t="shared" si="175"/>
        <v>0</v>
      </c>
      <c r="O436" s="176">
        <v>0</v>
      </c>
      <c r="P436" s="176">
        <v>0</v>
      </c>
      <c r="Q436" s="176">
        <f t="shared" si="176"/>
        <v>0</v>
      </c>
      <c r="R436" s="176">
        <f t="shared" si="177"/>
        <v>0</v>
      </c>
      <c r="S436" s="176">
        <f t="shared" si="178"/>
        <v>0</v>
      </c>
      <c r="U436" s="324">
        <v>3020101010301</v>
      </c>
      <c r="V436" s="329" t="s">
        <v>636</v>
      </c>
      <c r="W436" s="332">
        <v>850000000</v>
      </c>
      <c r="X436" s="332">
        <v>0</v>
      </c>
      <c r="Y436" s="332">
        <v>850000000</v>
      </c>
      <c r="Z436" s="332">
        <v>0</v>
      </c>
      <c r="AA436" s="332">
        <v>0</v>
      </c>
      <c r="AB436" s="332">
        <v>0</v>
      </c>
      <c r="AC436" s="332">
        <v>0</v>
      </c>
      <c r="AD436" s="332">
        <v>0</v>
      </c>
      <c r="AE436" s="332">
        <v>0</v>
      </c>
      <c r="AF436" s="332">
        <v>0</v>
      </c>
      <c r="AG436" s="332">
        <v>0</v>
      </c>
      <c r="AH436" s="332">
        <v>0</v>
      </c>
      <c r="AI436" s="332">
        <v>0</v>
      </c>
      <c r="AJ436" s="332">
        <v>0</v>
      </c>
      <c r="AK436" s="332">
        <v>0</v>
      </c>
      <c r="AL436" s="332">
        <v>0</v>
      </c>
      <c r="AM436" s="332">
        <v>0</v>
      </c>
      <c r="AN436" s="332">
        <v>0</v>
      </c>
    </row>
    <row r="437" spans="1:40" x14ac:dyDescent="0.25">
      <c r="A437" s="44">
        <v>3020101010302</v>
      </c>
      <c r="B437" s="1" t="s">
        <v>637</v>
      </c>
      <c r="C437" s="239">
        <v>150000000</v>
      </c>
      <c r="D437" s="176">
        <v>140000000</v>
      </c>
      <c r="E437" s="176">
        <v>0</v>
      </c>
      <c r="F437" s="176">
        <v>140000000</v>
      </c>
      <c r="G437" s="176">
        <v>0</v>
      </c>
      <c r="H437" s="176">
        <f t="shared" si="180"/>
        <v>0</v>
      </c>
      <c r="I437" s="176">
        <v>0</v>
      </c>
      <c r="J437" s="176">
        <v>0</v>
      </c>
      <c r="K437" s="176">
        <f t="shared" si="181"/>
        <v>0</v>
      </c>
      <c r="L437" s="176">
        <v>0</v>
      </c>
      <c r="M437" s="176">
        <v>0</v>
      </c>
      <c r="N437" s="176">
        <f t="shared" si="175"/>
        <v>0</v>
      </c>
      <c r="O437" s="176">
        <v>0</v>
      </c>
      <c r="P437" s="176">
        <v>0</v>
      </c>
      <c r="Q437" s="176">
        <f t="shared" si="176"/>
        <v>0</v>
      </c>
      <c r="R437" s="176">
        <f t="shared" si="177"/>
        <v>0</v>
      </c>
      <c r="S437" s="176">
        <f t="shared" si="178"/>
        <v>0</v>
      </c>
      <c r="U437" s="324">
        <v>3020101010302</v>
      </c>
      <c r="V437" s="329" t="s">
        <v>637</v>
      </c>
      <c r="W437" s="332">
        <v>140000000</v>
      </c>
      <c r="X437" s="332">
        <v>0</v>
      </c>
      <c r="Y437" s="332">
        <v>140000000</v>
      </c>
      <c r="Z437" s="332">
        <v>0</v>
      </c>
      <c r="AA437" s="332">
        <v>0</v>
      </c>
      <c r="AB437" s="332">
        <v>0</v>
      </c>
      <c r="AC437" s="332">
        <v>0</v>
      </c>
      <c r="AD437" s="332">
        <v>0</v>
      </c>
      <c r="AE437" s="332">
        <v>0</v>
      </c>
      <c r="AF437" s="332">
        <v>0</v>
      </c>
      <c r="AG437" s="332">
        <v>0</v>
      </c>
      <c r="AH437" s="332">
        <v>0</v>
      </c>
      <c r="AI437" s="332">
        <v>0</v>
      </c>
      <c r="AJ437" s="332">
        <v>0</v>
      </c>
      <c r="AK437" s="332">
        <v>0</v>
      </c>
      <c r="AL437" s="332">
        <v>0</v>
      </c>
      <c r="AM437" s="332">
        <v>0</v>
      </c>
      <c r="AN437" s="332">
        <v>0</v>
      </c>
    </row>
    <row r="438" spans="1:40" s="4" customFormat="1" x14ac:dyDescent="0.25">
      <c r="A438" s="45">
        <v>3020101010303</v>
      </c>
      <c r="B438" s="1" t="s">
        <v>638</v>
      </c>
      <c r="C438" s="239">
        <v>1197831457</v>
      </c>
      <c r="D438" s="176">
        <v>850000000</v>
      </c>
      <c r="E438" s="176">
        <v>0</v>
      </c>
      <c r="F438" s="176">
        <v>466814116</v>
      </c>
      <c r="G438" s="239">
        <v>1200000000</v>
      </c>
      <c r="H438" s="176">
        <f t="shared" si="180"/>
        <v>1583185884</v>
      </c>
      <c r="I438" s="176">
        <v>7702079</v>
      </c>
      <c r="J438" s="176">
        <v>1538860865.9300001</v>
      </c>
      <c r="K438" s="176">
        <f t="shared" si="181"/>
        <v>44325018.069999933</v>
      </c>
      <c r="L438" s="176">
        <v>165528041</v>
      </c>
      <c r="M438" s="176">
        <v>883436037.53999996</v>
      </c>
      <c r="N438" s="176">
        <f t="shared" si="175"/>
        <v>655424828.3900001</v>
      </c>
      <c r="O438" s="176">
        <v>0</v>
      </c>
      <c r="P438" s="176">
        <v>1583185884</v>
      </c>
      <c r="Q438" s="176">
        <f t="shared" si="176"/>
        <v>44325018.069999933</v>
      </c>
      <c r="R438" s="176">
        <f t="shared" si="177"/>
        <v>0</v>
      </c>
      <c r="S438" s="176">
        <f t="shared" si="178"/>
        <v>883436037.53999996</v>
      </c>
      <c r="U438" s="324">
        <v>3020101010303</v>
      </c>
      <c r="V438" s="329" t="s">
        <v>638</v>
      </c>
      <c r="W438" s="332">
        <v>850000000</v>
      </c>
      <c r="X438" s="332">
        <v>0</v>
      </c>
      <c r="Y438" s="332">
        <v>466814116</v>
      </c>
      <c r="Z438" s="332">
        <v>0</v>
      </c>
      <c r="AA438" s="332">
        <v>0</v>
      </c>
      <c r="AB438" s="332">
        <v>1200000000</v>
      </c>
      <c r="AC438" s="332">
        <v>1583185884</v>
      </c>
      <c r="AD438" s="332">
        <v>7702079</v>
      </c>
      <c r="AE438" s="332">
        <v>1538860865.9300001</v>
      </c>
      <c r="AF438" s="332">
        <v>44325018.069999933</v>
      </c>
      <c r="AG438" s="332">
        <v>165528041</v>
      </c>
      <c r="AH438" s="332">
        <v>883436037.53999996</v>
      </c>
      <c r="AI438" s="332">
        <v>855674828.3900001</v>
      </c>
      <c r="AJ438" s="332">
        <v>0</v>
      </c>
      <c r="AK438" s="332">
        <v>1583185884</v>
      </c>
      <c r="AL438" s="332">
        <v>44325018.069999933</v>
      </c>
      <c r="AM438" s="332">
        <v>0</v>
      </c>
      <c r="AN438" s="332">
        <v>0</v>
      </c>
    </row>
    <row r="439" spans="1:40" x14ac:dyDescent="0.25">
      <c r="A439" s="14">
        <v>30201010104</v>
      </c>
      <c r="B439" s="9" t="s">
        <v>639</v>
      </c>
      <c r="C439" s="274">
        <v>97200000</v>
      </c>
      <c r="D439" s="10">
        <f>+D441+D442+D440</f>
        <v>193000000</v>
      </c>
      <c r="E439" s="10">
        <f t="shared" ref="E439:P439" si="197">+E441+E442+E440</f>
        <v>0</v>
      </c>
      <c r="F439" s="10">
        <f t="shared" si="197"/>
        <v>166450000</v>
      </c>
      <c r="G439" s="10">
        <f t="shared" si="197"/>
        <v>0</v>
      </c>
      <c r="H439" s="10">
        <f t="shared" si="180"/>
        <v>26550000</v>
      </c>
      <c r="I439" s="10">
        <f t="shared" si="197"/>
        <v>0</v>
      </c>
      <c r="J439" s="10">
        <f t="shared" si="197"/>
        <v>26550000</v>
      </c>
      <c r="K439" s="10">
        <f t="shared" si="181"/>
        <v>0</v>
      </c>
      <c r="L439" s="10">
        <f t="shared" si="197"/>
        <v>0</v>
      </c>
      <c r="M439" s="10">
        <f t="shared" si="197"/>
        <v>26550000</v>
      </c>
      <c r="N439" s="10">
        <f t="shared" si="175"/>
        <v>0</v>
      </c>
      <c r="O439" s="10">
        <f t="shared" si="197"/>
        <v>0</v>
      </c>
      <c r="P439" s="10">
        <f t="shared" si="197"/>
        <v>26550000</v>
      </c>
      <c r="Q439" s="10">
        <f t="shared" si="176"/>
        <v>0</v>
      </c>
      <c r="R439" s="10">
        <f t="shared" si="177"/>
        <v>0</v>
      </c>
      <c r="S439" s="10">
        <f t="shared" si="178"/>
        <v>26550000</v>
      </c>
      <c r="U439" s="324">
        <v>30201010104</v>
      </c>
      <c r="V439" s="329" t="s">
        <v>639</v>
      </c>
      <c r="W439" s="332">
        <v>193000000</v>
      </c>
      <c r="X439" s="332">
        <v>0</v>
      </c>
      <c r="Y439" s="332">
        <v>166450000</v>
      </c>
      <c r="Z439" s="332">
        <v>0</v>
      </c>
      <c r="AA439" s="332">
        <v>0</v>
      </c>
      <c r="AB439" s="332">
        <v>0</v>
      </c>
      <c r="AC439" s="332">
        <v>26550000</v>
      </c>
      <c r="AD439" s="332">
        <v>0</v>
      </c>
      <c r="AE439" s="332">
        <v>26550000</v>
      </c>
      <c r="AF439" s="332">
        <v>0</v>
      </c>
      <c r="AG439" s="332">
        <v>0</v>
      </c>
      <c r="AH439" s="332">
        <v>26550000</v>
      </c>
      <c r="AI439" s="332">
        <v>0</v>
      </c>
      <c r="AJ439" s="332">
        <v>0</v>
      </c>
      <c r="AK439" s="332">
        <v>26550000</v>
      </c>
      <c r="AL439" s="332">
        <v>0</v>
      </c>
      <c r="AM439" s="332">
        <v>0</v>
      </c>
      <c r="AN439" s="332">
        <v>0</v>
      </c>
    </row>
    <row r="440" spans="1:40" x14ac:dyDescent="0.25">
      <c r="A440" s="43">
        <v>3020101010401</v>
      </c>
      <c r="B440" s="25" t="s">
        <v>1734</v>
      </c>
      <c r="C440" s="239">
        <v>5000000</v>
      </c>
      <c r="D440" s="274"/>
      <c r="E440" s="274"/>
      <c r="F440" s="274"/>
      <c r="G440" s="274"/>
      <c r="H440" s="274">
        <f t="shared" si="180"/>
        <v>0</v>
      </c>
      <c r="I440" s="274"/>
      <c r="J440" s="274"/>
      <c r="K440" s="274">
        <f t="shared" si="181"/>
        <v>0</v>
      </c>
      <c r="L440" s="274"/>
      <c r="M440" s="274"/>
      <c r="N440" s="274">
        <f t="shared" si="175"/>
        <v>0</v>
      </c>
      <c r="O440" s="274"/>
      <c r="P440" s="274"/>
      <c r="Q440" s="274">
        <f t="shared" si="176"/>
        <v>0</v>
      </c>
      <c r="R440" s="274">
        <f t="shared" si="177"/>
        <v>0</v>
      </c>
      <c r="S440" s="274">
        <f t="shared" si="178"/>
        <v>0</v>
      </c>
      <c r="U440" s="324"/>
      <c r="V440" s="329"/>
      <c r="W440" s="332"/>
      <c r="X440" s="332"/>
      <c r="Y440" s="332"/>
      <c r="Z440" s="332"/>
      <c r="AA440" s="332"/>
      <c r="AB440" s="332"/>
      <c r="AC440" s="332"/>
      <c r="AD440" s="332"/>
      <c r="AE440" s="332"/>
      <c r="AF440" s="332"/>
      <c r="AG440" s="332"/>
      <c r="AH440" s="332"/>
      <c r="AI440" s="332"/>
      <c r="AJ440" s="332"/>
      <c r="AK440" s="332"/>
      <c r="AL440" s="332"/>
      <c r="AM440" s="332"/>
      <c r="AN440" s="332"/>
    </row>
    <row r="441" spans="1:40" x14ac:dyDescent="0.25">
      <c r="A441" s="44">
        <v>3020101010402</v>
      </c>
      <c r="B441" s="1" t="s">
        <v>640</v>
      </c>
      <c r="C441" s="239">
        <v>38200000</v>
      </c>
      <c r="D441" s="176">
        <v>40000000</v>
      </c>
      <c r="E441" s="176">
        <v>0</v>
      </c>
      <c r="F441" s="176">
        <v>40000000</v>
      </c>
      <c r="G441" s="176">
        <v>0</v>
      </c>
      <c r="H441" s="176">
        <f t="shared" si="180"/>
        <v>0</v>
      </c>
      <c r="I441" s="176">
        <v>0</v>
      </c>
      <c r="J441" s="176">
        <v>0</v>
      </c>
      <c r="K441" s="176">
        <f t="shared" si="181"/>
        <v>0</v>
      </c>
      <c r="L441" s="176">
        <v>0</v>
      </c>
      <c r="M441" s="176">
        <v>0</v>
      </c>
      <c r="N441" s="176">
        <f t="shared" si="175"/>
        <v>0</v>
      </c>
      <c r="O441" s="176">
        <v>0</v>
      </c>
      <c r="P441" s="176">
        <v>0</v>
      </c>
      <c r="Q441" s="176">
        <f t="shared" si="176"/>
        <v>0</v>
      </c>
      <c r="R441" s="176">
        <f t="shared" si="177"/>
        <v>0</v>
      </c>
      <c r="S441" s="176">
        <f t="shared" si="178"/>
        <v>0</v>
      </c>
      <c r="U441" s="324">
        <v>3020101010402</v>
      </c>
      <c r="V441" s="329" t="s">
        <v>640</v>
      </c>
      <c r="W441" s="332">
        <v>40000000</v>
      </c>
      <c r="X441" s="332">
        <v>0</v>
      </c>
      <c r="Y441" s="332">
        <v>40000000</v>
      </c>
      <c r="Z441" s="332">
        <v>0</v>
      </c>
      <c r="AA441" s="332">
        <v>0</v>
      </c>
      <c r="AB441" s="332">
        <v>0</v>
      </c>
      <c r="AC441" s="332">
        <v>0</v>
      </c>
      <c r="AD441" s="332">
        <v>0</v>
      </c>
      <c r="AE441" s="332">
        <v>0</v>
      </c>
      <c r="AF441" s="332">
        <v>0</v>
      </c>
      <c r="AG441" s="332">
        <v>0</v>
      </c>
      <c r="AH441" s="332">
        <v>0</v>
      </c>
      <c r="AI441" s="332">
        <v>0</v>
      </c>
      <c r="AJ441" s="332">
        <v>0</v>
      </c>
      <c r="AK441" s="332">
        <v>0</v>
      </c>
      <c r="AL441" s="332">
        <v>0</v>
      </c>
      <c r="AM441" s="332">
        <v>0</v>
      </c>
      <c r="AN441" s="332">
        <v>0</v>
      </c>
    </row>
    <row r="442" spans="1:40" s="4" customFormat="1" x14ac:dyDescent="0.25">
      <c r="A442" s="45">
        <v>3020101010403</v>
      </c>
      <c r="B442" s="1" t="s">
        <v>641</v>
      </c>
      <c r="C442" s="239">
        <v>54000000</v>
      </c>
      <c r="D442" s="176">
        <v>153000000</v>
      </c>
      <c r="E442" s="176">
        <v>0</v>
      </c>
      <c r="F442" s="176">
        <v>126450000</v>
      </c>
      <c r="G442" s="176">
        <v>0</v>
      </c>
      <c r="H442" s="176">
        <f t="shared" si="180"/>
        <v>26550000</v>
      </c>
      <c r="I442" s="176">
        <v>0</v>
      </c>
      <c r="J442" s="176">
        <v>26550000</v>
      </c>
      <c r="K442" s="176">
        <f t="shared" si="181"/>
        <v>0</v>
      </c>
      <c r="L442" s="176">
        <v>0</v>
      </c>
      <c r="M442" s="176">
        <v>26550000</v>
      </c>
      <c r="N442" s="176">
        <f t="shared" si="175"/>
        <v>0</v>
      </c>
      <c r="O442" s="176">
        <v>0</v>
      </c>
      <c r="P442" s="176">
        <v>26550000</v>
      </c>
      <c r="Q442" s="176">
        <f t="shared" si="176"/>
        <v>0</v>
      </c>
      <c r="R442" s="176">
        <f t="shared" si="177"/>
        <v>0</v>
      </c>
      <c r="S442" s="176">
        <f t="shared" si="178"/>
        <v>26550000</v>
      </c>
      <c r="U442" s="324">
        <v>3020101010403</v>
      </c>
      <c r="V442" s="329" t="s">
        <v>641</v>
      </c>
      <c r="W442" s="332">
        <v>153000000</v>
      </c>
      <c r="X442" s="332">
        <v>0</v>
      </c>
      <c r="Y442" s="332">
        <v>126450000</v>
      </c>
      <c r="Z442" s="332">
        <v>0</v>
      </c>
      <c r="AA442" s="332">
        <v>0</v>
      </c>
      <c r="AB442" s="332">
        <v>0</v>
      </c>
      <c r="AC442" s="332">
        <v>26550000</v>
      </c>
      <c r="AD442" s="332">
        <v>0</v>
      </c>
      <c r="AE442" s="332">
        <v>26550000</v>
      </c>
      <c r="AF442" s="332">
        <v>0</v>
      </c>
      <c r="AG442" s="332">
        <v>0</v>
      </c>
      <c r="AH442" s="332">
        <v>26550000</v>
      </c>
      <c r="AI442" s="332">
        <v>0</v>
      </c>
      <c r="AJ442" s="332">
        <v>0</v>
      </c>
      <c r="AK442" s="332">
        <v>26550000</v>
      </c>
      <c r="AL442" s="332">
        <v>0</v>
      </c>
      <c r="AM442" s="332">
        <v>0</v>
      </c>
      <c r="AN442" s="332">
        <v>0</v>
      </c>
    </row>
    <row r="443" spans="1:40" x14ac:dyDescent="0.25">
      <c r="A443" s="14">
        <v>30201010105</v>
      </c>
      <c r="B443" s="9" t="s">
        <v>642</v>
      </c>
      <c r="C443" s="274">
        <v>290000000</v>
      </c>
      <c r="D443" s="10">
        <f>+D444+D445+D446</f>
        <v>300000000</v>
      </c>
      <c r="E443" s="10">
        <f t="shared" ref="E443:P443" si="198">+E444+E445+E446</f>
        <v>0</v>
      </c>
      <c r="F443" s="10">
        <f t="shared" si="198"/>
        <v>162000000</v>
      </c>
      <c r="G443" s="10">
        <f t="shared" si="198"/>
        <v>0</v>
      </c>
      <c r="H443" s="10">
        <f t="shared" si="180"/>
        <v>138000000</v>
      </c>
      <c r="I443" s="10">
        <f t="shared" si="198"/>
        <v>0</v>
      </c>
      <c r="J443" s="10">
        <f t="shared" si="198"/>
        <v>136000000</v>
      </c>
      <c r="K443" s="10">
        <f t="shared" si="181"/>
        <v>2000000</v>
      </c>
      <c r="L443" s="10">
        <f t="shared" si="198"/>
        <v>0</v>
      </c>
      <c r="M443" s="10">
        <f t="shared" si="198"/>
        <v>136000000</v>
      </c>
      <c r="N443" s="10">
        <f t="shared" si="175"/>
        <v>0</v>
      </c>
      <c r="O443" s="10">
        <f t="shared" si="198"/>
        <v>0</v>
      </c>
      <c r="P443" s="10">
        <f t="shared" si="198"/>
        <v>138000000</v>
      </c>
      <c r="Q443" s="10">
        <f t="shared" si="176"/>
        <v>2000000</v>
      </c>
      <c r="R443" s="10">
        <f t="shared" si="177"/>
        <v>0</v>
      </c>
      <c r="S443" s="10">
        <f t="shared" si="178"/>
        <v>136000000</v>
      </c>
      <c r="U443" s="324">
        <v>30201010105</v>
      </c>
      <c r="V443" s="329" t="s">
        <v>642</v>
      </c>
      <c r="W443" s="332">
        <v>300000000</v>
      </c>
      <c r="X443" s="332">
        <v>0</v>
      </c>
      <c r="Y443" s="332">
        <v>162000000</v>
      </c>
      <c r="Z443" s="332">
        <v>0</v>
      </c>
      <c r="AA443" s="332">
        <v>0</v>
      </c>
      <c r="AB443" s="332">
        <v>0</v>
      </c>
      <c r="AC443" s="332">
        <v>138000000</v>
      </c>
      <c r="AD443" s="332">
        <v>0</v>
      </c>
      <c r="AE443" s="332">
        <v>136000000</v>
      </c>
      <c r="AF443" s="332">
        <v>2000000</v>
      </c>
      <c r="AG443" s="332">
        <v>0</v>
      </c>
      <c r="AH443" s="332">
        <v>136000000</v>
      </c>
      <c r="AI443" s="332">
        <v>0</v>
      </c>
      <c r="AJ443" s="332">
        <v>0</v>
      </c>
      <c r="AK443" s="332">
        <v>138000000</v>
      </c>
      <c r="AL443" s="332">
        <v>2000000</v>
      </c>
      <c r="AM443" s="332">
        <v>0</v>
      </c>
      <c r="AN443" s="332">
        <v>0</v>
      </c>
    </row>
    <row r="444" spans="1:40" x14ac:dyDescent="0.25">
      <c r="A444" s="43">
        <v>3020101010501</v>
      </c>
      <c r="B444" s="1" t="s">
        <v>643</v>
      </c>
      <c r="C444" s="239">
        <v>260000000</v>
      </c>
      <c r="D444" s="176">
        <v>150000000</v>
      </c>
      <c r="E444" s="176">
        <v>0</v>
      </c>
      <c r="F444" s="176">
        <v>150000000</v>
      </c>
      <c r="G444" s="176">
        <v>0</v>
      </c>
      <c r="H444" s="176">
        <f t="shared" si="180"/>
        <v>0</v>
      </c>
      <c r="I444" s="176">
        <v>0</v>
      </c>
      <c r="J444" s="176">
        <v>0</v>
      </c>
      <c r="K444" s="176">
        <f t="shared" si="181"/>
        <v>0</v>
      </c>
      <c r="L444" s="176">
        <v>0</v>
      </c>
      <c r="M444" s="176">
        <v>0</v>
      </c>
      <c r="N444" s="176">
        <f t="shared" si="175"/>
        <v>0</v>
      </c>
      <c r="O444" s="176">
        <v>0</v>
      </c>
      <c r="P444" s="176">
        <v>0</v>
      </c>
      <c r="Q444" s="176">
        <f t="shared" si="176"/>
        <v>0</v>
      </c>
      <c r="R444" s="176">
        <f t="shared" si="177"/>
        <v>0</v>
      </c>
      <c r="S444" s="176">
        <f t="shared" si="178"/>
        <v>0</v>
      </c>
      <c r="U444" s="324">
        <v>3020101010501</v>
      </c>
      <c r="V444" s="329" t="s">
        <v>643</v>
      </c>
      <c r="W444" s="332">
        <v>150000000</v>
      </c>
      <c r="X444" s="332">
        <v>0</v>
      </c>
      <c r="Y444" s="332">
        <v>150000000</v>
      </c>
      <c r="Z444" s="332">
        <v>0</v>
      </c>
      <c r="AA444" s="332">
        <v>0</v>
      </c>
      <c r="AB444" s="332">
        <v>0</v>
      </c>
      <c r="AC444" s="332">
        <v>0</v>
      </c>
      <c r="AD444" s="332">
        <v>0</v>
      </c>
      <c r="AE444" s="332">
        <v>0</v>
      </c>
      <c r="AF444" s="332">
        <v>0</v>
      </c>
      <c r="AG444" s="332">
        <v>0</v>
      </c>
      <c r="AH444" s="332">
        <v>0</v>
      </c>
      <c r="AI444" s="332">
        <v>0</v>
      </c>
      <c r="AJ444" s="332">
        <v>0</v>
      </c>
      <c r="AK444" s="332">
        <v>0</v>
      </c>
      <c r="AL444" s="332">
        <v>0</v>
      </c>
      <c r="AM444" s="332">
        <v>0</v>
      </c>
      <c r="AN444" s="332">
        <v>0</v>
      </c>
    </row>
    <row r="445" spans="1:40" x14ac:dyDescent="0.25">
      <c r="A445" s="44">
        <v>3020101010502</v>
      </c>
      <c r="B445" s="1" t="s">
        <v>644</v>
      </c>
      <c r="C445" s="239"/>
      <c r="D445" s="176">
        <v>110000000</v>
      </c>
      <c r="E445" s="176">
        <v>0</v>
      </c>
      <c r="F445" s="176">
        <v>0</v>
      </c>
      <c r="G445" s="176">
        <v>0</v>
      </c>
      <c r="H445" s="176">
        <f t="shared" si="180"/>
        <v>110000000</v>
      </c>
      <c r="I445" s="176">
        <v>0</v>
      </c>
      <c r="J445" s="176">
        <v>108000000</v>
      </c>
      <c r="K445" s="176">
        <f t="shared" si="181"/>
        <v>2000000</v>
      </c>
      <c r="L445" s="176">
        <v>0</v>
      </c>
      <c r="M445" s="176">
        <v>108000000</v>
      </c>
      <c r="N445" s="176">
        <f t="shared" si="175"/>
        <v>0</v>
      </c>
      <c r="O445" s="176">
        <v>0</v>
      </c>
      <c r="P445" s="176">
        <v>110000000</v>
      </c>
      <c r="Q445" s="176">
        <f t="shared" si="176"/>
        <v>2000000</v>
      </c>
      <c r="R445" s="176">
        <f t="shared" si="177"/>
        <v>0</v>
      </c>
      <c r="S445" s="176">
        <f t="shared" si="178"/>
        <v>108000000</v>
      </c>
      <c r="U445" s="324">
        <v>3020101010502</v>
      </c>
      <c r="V445" s="329" t="s">
        <v>644</v>
      </c>
      <c r="W445" s="332">
        <v>110000000</v>
      </c>
      <c r="X445" s="332">
        <v>0</v>
      </c>
      <c r="Y445" s="332">
        <v>0</v>
      </c>
      <c r="Z445" s="332">
        <v>0</v>
      </c>
      <c r="AA445" s="332">
        <v>0</v>
      </c>
      <c r="AB445" s="332">
        <v>0</v>
      </c>
      <c r="AC445" s="332">
        <v>110000000</v>
      </c>
      <c r="AD445" s="332">
        <v>0</v>
      </c>
      <c r="AE445" s="332">
        <v>108000000</v>
      </c>
      <c r="AF445" s="332">
        <v>2000000</v>
      </c>
      <c r="AG445" s="332">
        <v>0</v>
      </c>
      <c r="AH445" s="332">
        <v>108000000</v>
      </c>
      <c r="AI445" s="332">
        <v>0</v>
      </c>
      <c r="AJ445" s="332">
        <v>0</v>
      </c>
      <c r="AK445" s="332">
        <v>110000000</v>
      </c>
      <c r="AL445" s="332">
        <v>2000000</v>
      </c>
      <c r="AM445" s="332">
        <v>0</v>
      </c>
      <c r="AN445" s="332">
        <v>0</v>
      </c>
    </row>
    <row r="446" spans="1:40" s="4" customFormat="1" x14ac:dyDescent="0.25">
      <c r="A446" s="45">
        <v>3020101010503</v>
      </c>
      <c r="B446" s="1" t="s">
        <v>645</v>
      </c>
      <c r="C446" s="239">
        <v>30000000</v>
      </c>
      <c r="D446" s="176">
        <v>40000000</v>
      </c>
      <c r="E446" s="176">
        <v>0</v>
      </c>
      <c r="F446" s="176">
        <v>12000000</v>
      </c>
      <c r="G446" s="176">
        <v>0</v>
      </c>
      <c r="H446" s="176">
        <f t="shared" si="180"/>
        <v>28000000</v>
      </c>
      <c r="I446" s="176">
        <v>0</v>
      </c>
      <c r="J446" s="176">
        <v>28000000</v>
      </c>
      <c r="K446" s="176">
        <f t="shared" si="181"/>
        <v>0</v>
      </c>
      <c r="L446" s="176">
        <v>0</v>
      </c>
      <c r="M446" s="176">
        <v>28000000</v>
      </c>
      <c r="N446" s="176">
        <f t="shared" si="175"/>
        <v>0</v>
      </c>
      <c r="O446" s="176">
        <v>0</v>
      </c>
      <c r="P446" s="176">
        <v>28000000</v>
      </c>
      <c r="Q446" s="176">
        <f t="shared" si="176"/>
        <v>0</v>
      </c>
      <c r="R446" s="176">
        <f t="shared" si="177"/>
        <v>0</v>
      </c>
      <c r="S446" s="176">
        <f t="shared" si="178"/>
        <v>28000000</v>
      </c>
      <c r="U446" s="324">
        <v>3020101010503</v>
      </c>
      <c r="V446" s="329" t="s">
        <v>645</v>
      </c>
      <c r="W446" s="332">
        <v>40000000</v>
      </c>
      <c r="X446" s="332">
        <v>0</v>
      </c>
      <c r="Y446" s="332">
        <v>12000000</v>
      </c>
      <c r="Z446" s="332">
        <v>0</v>
      </c>
      <c r="AA446" s="332">
        <v>0</v>
      </c>
      <c r="AB446" s="332">
        <v>0</v>
      </c>
      <c r="AC446" s="332">
        <v>28000000</v>
      </c>
      <c r="AD446" s="332">
        <v>0</v>
      </c>
      <c r="AE446" s="332">
        <v>28000000</v>
      </c>
      <c r="AF446" s="332">
        <v>0</v>
      </c>
      <c r="AG446" s="332">
        <v>0</v>
      </c>
      <c r="AH446" s="332">
        <v>28000000</v>
      </c>
      <c r="AI446" s="332">
        <v>0</v>
      </c>
      <c r="AJ446" s="332">
        <v>0</v>
      </c>
      <c r="AK446" s="332">
        <v>28000000</v>
      </c>
      <c r="AL446" s="332">
        <v>0</v>
      </c>
      <c r="AM446" s="332">
        <v>0</v>
      </c>
      <c r="AN446" s="332">
        <v>0</v>
      </c>
    </row>
    <row r="447" spans="1:40" x14ac:dyDescent="0.25">
      <c r="A447" s="14">
        <v>30201010106</v>
      </c>
      <c r="B447" s="9" t="s">
        <v>646</v>
      </c>
      <c r="C447" s="274">
        <v>96052765</v>
      </c>
      <c r="D447" s="10">
        <f>+D448+D449+D450</f>
        <v>110000000</v>
      </c>
      <c r="E447" s="10">
        <f t="shared" ref="E447:P447" si="199">+E448+E449+E450</f>
        <v>0</v>
      </c>
      <c r="F447" s="10">
        <f t="shared" si="199"/>
        <v>99659300</v>
      </c>
      <c r="G447" s="10">
        <f t="shared" si="199"/>
        <v>0</v>
      </c>
      <c r="H447" s="10">
        <f t="shared" si="180"/>
        <v>10340700</v>
      </c>
      <c r="I447" s="10">
        <f t="shared" si="199"/>
        <v>0</v>
      </c>
      <c r="J447" s="10">
        <f t="shared" si="199"/>
        <v>10340700</v>
      </c>
      <c r="K447" s="10">
        <f t="shared" si="181"/>
        <v>0</v>
      </c>
      <c r="L447" s="10">
        <f t="shared" si="199"/>
        <v>0</v>
      </c>
      <c r="M447" s="10">
        <f t="shared" si="199"/>
        <v>10340700</v>
      </c>
      <c r="N447" s="10">
        <f t="shared" si="175"/>
        <v>0</v>
      </c>
      <c r="O447" s="10">
        <f t="shared" si="199"/>
        <v>0</v>
      </c>
      <c r="P447" s="10">
        <f t="shared" si="199"/>
        <v>10340700</v>
      </c>
      <c r="Q447" s="10">
        <f t="shared" si="176"/>
        <v>0</v>
      </c>
      <c r="R447" s="10">
        <f t="shared" si="177"/>
        <v>0</v>
      </c>
      <c r="S447" s="10">
        <f t="shared" si="178"/>
        <v>10340700</v>
      </c>
      <c r="U447" s="324">
        <v>30201010106</v>
      </c>
      <c r="V447" s="329" t="s">
        <v>646</v>
      </c>
      <c r="W447" s="332">
        <v>110000000</v>
      </c>
      <c r="X447" s="332">
        <v>0</v>
      </c>
      <c r="Y447" s="332">
        <v>99659300</v>
      </c>
      <c r="Z447" s="332">
        <v>0</v>
      </c>
      <c r="AA447" s="332">
        <v>0</v>
      </c>
      <c r="AB447" s="332">
        <v>0</v>
      </c>
      <c r="AC447" s="332">
        <v>10340700</v>
      </c>
      <c r="AD447" s="332">
        <v>0</v>
      </c>
      <c r="AE447" s="332">
        <v>10340700</v>
      </c>
      <c r="AF447" s="332">
        <v>0</v>
      </c>
      <c r="AG447" s="332">
        <v>0</v>
      </c>
      <c r="AH447" s="332">
        <v>10340700</v>
      </c>
      <c r="AI447" s="332">
        <v>0</v>
      </c>
      <c r="AJ447" s="332">
        <v>0</v>
      </c>
      <c r="AK447" s="332">
        <v>10340700</v>
      </c>
      <c r="AL447" s="332">
        <v>0</v>
      </c>
      <c r="AM447" s="332">
        <v>0</v>
      </c>
      <c r="AN447" s="332">
        <v>0</v>
      </c>
    </row>
    <row r="448" spans="1:40" s="4" customFormat="1" x14ac:dyDescent="0.25">
      <c r="A448" s="43">
        <v>3020101010601</v>
      </c>
      <c r="B448" s="1" t="s">
        <v>647</v>
      </c>
      <c r="C448" s="239">
        <v>10000000</v>
      </c>
      <c r="D448" s="176">
        <v>40000000</v>
      </c>
      <c r="E448" s="176">
        <v>0</v>
      </c>
      <c r="F448" s="176">
        <v>40000000</v>
      </c>
      <c r="G448" s="176">
        <v>0</v>
      </c>
      <c r="H448" s="176">
        <f t="shared" si="180"/>
        <v>0</v>
      </c>
      <c r="I448" s="176">
        <v>0</v>
      </c>
      <c r="J448" s="176">
        <v>0</v>
      </c>
      <c r="K448" s="176">
        <f t="shared" si="181"/>
        <v>0</v>
      </c>
      <c r="L448" s="176">
        <v>0</v>
      </c>
      <c r="M448" s="176">
        <v>0</v>
      </c>
      <c r="N448" s="176">
        <f t="shared" si="175"/>
        <v>0</v>
      </c>
      <c r="O448" s="176">
        <v>0</v>
      </c>
      <c r="P448" s="176">
        <v>0</v>
      </c>
      <c r="Q448" s="176">
        <f t="shared" si="176"/>
        <v>0</v>
      </c>
      <c r="R448" s="176">
        <f t="shared" si="177"/>
        <v>0</v>
      </c>
      <c r="S448" s="176">
        <f t="shared" si="178"/>
        <v>0</v>
      </c>
      <c r="U448" s="324">
        <v>3020101010601</v>
      </c>
      <c r="V448" s="329" t="s">
        <v>647</v>
      </c>
      <c r="W448" s="332">
        <v>40000000</v>
      </c>
      <c r="X448" s="332">
        <v>0</v>
      </c>
      <c r="Y448" s="332">
        <v>40000000</v>
      </c>
      <c r="Z448" s="332">
        <v>0</v>
      </c>
      <c r="AA448" s="332">
        <v>0</v>
      </c>
      <c r="AB448" s="332">
        <v>0</v>
      </c>
      <c r="AC448" s="332">
        <v>0</v>
      </c>
      <c r="AD448" s="332">
        <v>0</v>
      </c>
      <c r="AE448" s="332">
        <v>0</v>
      </c>
      <c r="AF448" s="332">
        <v>0</v>
      </c>
      <c r="AG448" s="332">
        <v>0</v>
      </c>
      <c r="AH448" s="332">
        <v>0</v>
      </c>
      <c r="AI448" s="332">
        <v>0</v>
      </c>
      <c r="AJ448" s="332">
        <v>0</v>
      </c>
      <c r="AK448" s="332">
        <v>0</v>
      </c>
      <c r="AL448" s="332">
        <v>0</v>
      </c>
      <c r="AM448" s="332">
        <v>0</v>
      </c>
      <c r="AN448" s="332">
        <v>0</v>
      </c>
    </row>
    <row r="449" spans="1:40" s="4" customFormat="1" x14ac:dyDescent="0.25">
      <c r="A449" s="44">
        <v>3020101010602</v>
      </c>
      <c r="B449" s="1" t="s">
        <v>648</v>
      </c>
      <c r="C449" s="239">
        <v>40000000</v>
      </c>
      <c r="D449" s="176">
        <v>30000000</v>
      </c>
      <c r="E449" s="176">
        <v>0</v>
      </c>
      <c r="F449" s="176">
        <v>30000000</v>
      </c>
      <c r="G449" s="176">
        <v>0</v>
      </c>
      <c r="H449" s="176">
        <f t="shared" si="180"/>
        <v>0</v>
      </c>
      <c r="I449" s="176">
        <v>0</v>
      </c>
      <c r="J449" s="176">
        <v>0</v>
      </c>
      <c r="K449" s="176">
        <f t="shared" si="181"/>
        <v>0</v>
      </c>
      <c r="L449" s="176">
        <v>0</v>
      </c>
      <c r="M449" s="176">
        <v>0</v>
      </c>
      <c r="N449" s="176">
        <f t="shared" si="175"/>
        <v>0</v>
      </c>
      <c r="O449" s="176">
        <v>0</v>
      </c>
      <c r="P449" s="176">
        <v>0</v>
      </c>
      <c r="Q449" s="176">
        <f t="shared" si="176"/>
        <v>0</v>
      </c>
      <c r="R449" s="176">
        <f t="shared" si="177"/>
        <v>0</v>
      </c>
      <c r="S449" s="176">
        <f t="shared" si="178"/>
        <v>0</v>
      </c>
      <c r="U449" s="324">
        <v>3020101010602</v>
      </c>
      <c r="V449" s="329" t="s">
        <v>648</v>
      </c>
      <c r="W449" s="332">
        <v>30000000</v>
      </c>
      <c r="X449" s="332">
        <v>0</v>
      </c>
      <c r="Y449" s="332">
        <v>30000000</v>
      </c>
      <c r="Z449" s="332">
        <v>0</v>
      </c>
      <c r="AA449" s="332">
        <v>0</v>
      </c>
      <c r="AB449" s="332">
        <v>0</v>
      </c>
      <c r="AC449" s="332">
        <v>0</v>
      </c>
      <c r="AD449" s="332">
        <v>0</v>
      </c>
      <c r="AE449" s="332">
        <v>0</v>
      </c>
      <c r="AF449" s="332">
        <v>0</v>
      </c>
      <c r="AG449" s="332">
        <v>0</v>
      </c>
      <c r="AH449" s="332">
        <v>0</v>
      </c>
      <c r="AI449" s="332">
        <v>0</v>
      </c>
      <c r="AJ449" s="332">
        <v>0</v>
      </c>
      <c r="AK449" s="332">
        <v>0</v>
      </c>
      <c r="AL449" s="332">
        <v>0</v>
      </c>
      <c r="AM449" s="332">
        <v>0</v>
      </c>
      <c r="AN449" s="332">
        <v>0</v>
      </c>
    </row>
    <row r="450" spans="1:40" x14ac:dyDescent="0.25">
      <c r="A450" s="45">
        <v>3020101010603</v>
      </c>
      <c r="B450" s="1" t="s">
        <v>649</v>
      </c>
      <c r="C450" s="239">
        <v>46052765</v>
      </c>
      <c r="D450" s="176">
        <v>40000000</v>
      </c>
      <c r="E450" s="176">
        <v>0</v>
      </c>
      <c r="F450" s="176">
        <v>29659300</v>
      </c>
      <c r="G450" s="176">
        <v>0</v>
      </c>
      <c r="H450" s="176">
        <f t="shared" si="180"/>
        <v>10340700</v>
      </c>
      <c r="I450" s="176">
        <v>0</v>
      </c>
      <c r="J450" s="176">
        <v>10340700</v>
      </c>
      <c r="K450" s="176">
        <f t="shared" si="181"/>
        <v>0</v>
      </c>
      <c r="L450" s="176">
        <v>0</v>
      </c>
      <c r="M450" s="176">
        <v>10340700</v>
      </c>
      <c r="N450" s="176">
        <f t="shared" si="175"/>
        <v>0</v>
      </c>
      <c r="O450" s="176">
        <v>0</v>
      </c>
      <c r="P450" s="176">
        <v>10340700</v>
      </c>
      <c r="Q450" s="176">
        <f t="shared" si="176"/>
        <v>0</v>
      </c>
      <c r="R450" s="176">
        <f t="shared" si="177"/>
        <v>0</v>
      </c>
      <c r="S450" s="176">
        <f t="shared" si="178"/>
        <v>10340700</v>
      </c>
      <c r="U450" s="324">
        <v>3020101010603</v>
      </c>
      <c r="V450" s="329" t="s">
        <v>649</v>
      </c>
      <c r="W450" s="332">
        <v>40000000</v>
      </c>
      <c r="X450" s="332">
        <v>0</v>
      </c>
      <c r="Y450" s="332">
        <v>29659300</v>
      </c>
      <c r="Z450" s="332">
        <v>0</v>
      </c>
      <c r="AA450" s="332">
        <v>0</v>
      </c>
      <c r="AB450" s="332">
        <v>0</v>
      </c>
      <c r="AC450" s="332">
        <v>10340700</v>
      </c>
      <c r="AD450" s="332">
        <v>0</v>
      </c>
      <c r="AE450" s="332">
        <v>10340700</v>
      </c>
      <c r="AF450" s="332">
        <v>0</v>
      </c>
      <c r="AG450" s="332">
        <v>0</v>
      </c>
      <c r="AH450" s="332">
        <v>10340700</v>
      </c>
      <c r="AI450" s="332">
        <v>0</v>
      </c>
      <c r="AJ450" s="332">
        <v>0</v>
      </c>
      <c r="AK450" s="332">
        <v>10340700</v>
      </c>
      <c r="AL450" s="332">
        <v>0</v>
      </c>
      <c r="AM450" s="332">
        <v>0</v>
      </c>
      <c r="AN450" s="332">
        <v>0</v>
      </c>
    </row>
    <row r="451" spans="1:40" x14ac:dyDescent="0.25">
      <c r="A451" s="14">
        <v>30201010107</v>
      </c>
      <c r="B451" s="9" t="s">
        <v>650</v>
      </c>
      <c r="C451" s="274">
        <v>445895078</v>
      </c>
      <c r="D451" s="10">
        <f>+D452+D453+D454</f>
        <v>1413885403</v>
      </c>
      <c r="E451" s="10">
        <f t="shared" ref="E451:P451" si="200">+E452+E453+E454</f>
        <v>0</v>
      </c>
      <c r="F451" s="10">
        <f t="shared" si="200"/>
        <v>391559266.03999996</v>
      </c>
      <c r="G451" s="10">
        <f t="shared" si="200"/>
        <v>0</v>
      </c>
      <c r="H451" s="10">
        <f t="shared" si="180"/>
        <v>1022326136.96</v>
      </c>
      <c r="I451" s="10">
        <f t="shared" si="200"/>
        <v>0</v>
      </c>
      <c r="J451" s="10">
        <f t="shared" si="200"/>
        <v>1000513360.36</v>
      </c>
      <c r="K451" s="10">
        <f t="shared" si="181"/>
        <v>21812776.600000024</v>
      </c>
      <c r="L451" s="10">
        <f t="shared" si="200"/>
        <v>1175827</v>
      </c>
      <c r="M451" s="10">
        <f t="shared" si="200"/>
        <v>317039889</v>
      </c>
      <c r="N451" s="10">
        <f t="shared" si="175"/>
        <v>683473471.36000001</v>
      </c>
      <c r="O451" s="10">
        <f t="shared" si="200"/>
        <v>0</v>
      </c>
      <c r="P451" s="10">
        <f t="shared" si="200"/>
        <v>1006113107.36</v>
      </c>
      <c r="Q451" s="10">
        <f t="shared" si="176"/>
        <v>5599747</v>
      </c>
      <c r="R451" s="10">
        <f t="shared" si="177"/>
        <v>16213029.600000024</v>
      </c>
      <c r="S451" s="10">
        <f t="shared" si="178"/>
        <v>317039889</v>
      </c>
      <c r="U451" s="324">
        <v>30201010107</v>
      </c>
      <c r="V451" s="329" t="s">
        <v>650</v>
      </c>
      <c r="W451" s="332">
        <v>1413885403</v>
      </c>
      <c r="X451" s="332">
        <v>0</v>
      </c>
      <c r="Y451" s="332">
        <v>391559266.03999996</v>
      </c>
      <c r="Z451" s="332">
        <v>0</v>
      </c>
      <c r="AA451" s="332">
        <v>0</v>
      </c>
      <c r="AB451" s="332">
        <v>0</v>
      </c>
      <c r="AC451" s="332">
        <v>1022326136.96</v>
      </c>
      <c r="AD451" s="332">
        <v>0</v>
      </c>
      <c r="AE451" s="332">
        <v>1000513360.36</v>
      </c>
      <c r="AF451" s="332">
        <v>21812776.600000024</v>
      </c>
      <c r="AG451" s="332">
        <v>1175827</v>
      </c>
      <c r="AH451" s="332">
        <v>317039889</v>
      </c>
      <c r="AI451" s="332">
        <v>701817263</v>
      </c>
      <c r="AJ451" s="332">
        <v>0</v>
      </c>
      <c r="AK451" s="332">
        <v>1006113107.36</v>
      </c>
      <c r="AL451" s="332">
        <v>5599747</v>
      </c>
      <c r="AM451" s="332">
        <v>16213029.600000024</v>
      </c>
      <c r="AN451" s="332">
        <v>0</v>
      </c>
    </row>
    <row r="452" spans="1:40" x14ac:dyDescent="0.25">
      <c r="A452" s="43">
        <v>3020101010701</v>
      </c>
      <c r="B452" s="1" t="s">
        <v>651</v>
      </c>
      <c r="C452" s="239">
        <v>218268400</v>
      </c>
      <c r="D452" s="176">
        <v>80000000</v>
      </c>
      <c r="E452" s="176">
        <v>0</v>
      </c>
      <c r="F452" s="176">
        <v>80000000</v>
      </c>
      <c r="G452" s="176">
        <v>0</v>
      </c>
      <c r="H452" s="176">
        <f t="shared" si="180"/>
        <v>0</v>
      </c>
      <c r="I452" s="176">
        <v>0</v>
      </c>
      <c r="J452" s="176">
        <v>0</v>
      </c>
      <c r="K452" s="176">
        <f t="shared" si="181"/>
        <v>0</v>
      </c>
      <c r="L452" s="176">
        <v>0</v>
      </c>
      <c r="M452" s="176">
        <v>0</v>
      </c>
      <c r="N452" s="176">
        <f t="shared" si="175"/>
        <v>0</v>
      </c>
      <c r="O452" s="176">
        <v>0</v>
      </c>
      <c r="P452" s="176">
        <v>0</v>
      </c>
      <c r="Q452" s="176">
        <f t="shared" si="176"/>
        <v>0</v>
      </c>
      <c r="R452" s="176">
        <f t="shared" si="177"/>
        <v>0</v>
      </c>
      <c r="S452" s="176">
        <f t="shared" si="178"/>
        <v>0</v>
      </c>
      <c r="U452" s="324">
        <v>3020101010701</v>
      </c>
      <c r="V452" s="329" t="s">
        <v>651</v>
      </c>
      <c r="W452" s="332">
        <v>80000000</v>
      </c>
      <c r="X452" s="332">
        <v>0</v>
      </c>
      <c r="Y452" s="332">
        <v>80000000</v>
      </c>
      <c r="Z452" s="332">
        <v>0</v>
      </c>
      <c r="AA452" s="332">
        <v>0</v>
      </c>
      <c r="AB452" s="332">
        <v>0</v>
      </c>
      <c r="AC452" s="332">
        <v>0</v>
      </c>
      <c r="AD452" s="332">
        <v>0</v>
      </c>
      <c r="AE452" s="332">
        <v>0</v>
      </c>
      <c r="AF452" s="332">
        <v>0</v>
      </c>
      <c r="AG452" s="332">
        <v>0</v>
      </c>
      <c r="AH452" s="332">
        <v>0</v>
      </c>
      <c r="AI452" s="332">
        <v>0</v>
      </c>
      <c r="AJ452" s="332">
        <v>0</v>
      </c>
      <c r="AK452" s="332">
        <v>0</v>
      </c>
      <c r="AL452" s="332">
        <v>0</v>
      </c>
      <c r="AM452" s="332">
        <v>0</v>
      </c>
      <c r="AN452" s="332">
        <v>0</v>
      </c>
    </row>
    <row r="453" spans="1:40" s="4" customFormat="1" x14ac:dyDescent="0.25">
      <c r="A453" s="44">
        <v>3020101010702</v>
      </c>
      <c r="B453" s="1" t="s">
        <v>652</v>
      </c>
      <c r="C453" s="239">
        <v>227626678</v>
      </c>
      <c r="D453" s="176">
        <v>150000000</v>
      </c>
      <c r="E453" s="176">
        <v>0</v>
      </c>
      <c r="F453" s="176">
        <v>150000000</v>
      </c>
      <c r="G453" s="176">
        <v>0</v>
      </c>
      <c r="H453" s="176">
        <f t="shared" si="180"/>
        <v>0</v>
      </c>
      <c r="I453" s="176">
        <v>0</v>
      </c>
      <c r="J453" s="176">
        <v>0</v>
      </c>
      <c r="K453" s="176">
        <f t="shared" si="181"/>
        <v>0</v>
      </c>
      <c r="L453" s="176">
        <v>0</v>
      </c>
      <c r="M453" s="176">
        <v>0</v>
      </c>
      <c r="N453" s="176">
        <f t="shared" si="175"/>
        <v>0</v>
      </c>
      <c r="O453" s="176">
        <v>0</v>
      </c>
      <c r="P453" s="176">
        <v>0</v>
      </c>
      <c r="Q453" s="176">
        <f t="shared" si="176"/>
        <v>0</v>
      </c>
      <c r="R453" s="176">
        <f t="shared" si="177"/>
        <v>0</v>
      </c>
      <c r="S453" s="176">
        <f t="shared" si="178"/>
        <v>0</v>
      </c>
      <c r="U453" s="324">
        <v>3020101010702</v>
      </c>
      <c r="V453" s="329" t="s">
        <v>652</v>
      </c>
      <c r="W453" s="332">
        <v>150000000</v>
      </c>
      <c r="X453" s="332">
        <v>0</v>
      </c>
      <c r="Y453" s="332">
        <v>150000000</v>
      </c>
      <c r="Z453" s="332">
        <v>0</v>
      </c>
      <c r="AA453" s="332">
        <v>0</v>
      </c>
      <c r="AB453" s="332">
        <v>0</v>
      </c>
      <c r="AC453" s="332">
        <v>0</v>
      </c>
      <c r="AD453" s="332">
        <v>0</v>
      </c>
      <c r="AE453" s="332">
        <v>0</v>
      </c>
      <c r="AF453" s="332">
        <v>0</v>
      </c>
      <c r="AG453" s="332">
        <v>0</v>
      </c>
      <c r="AH453" s="332">
        <v>0</v>
      </c>
      <c r="AI453" s="332">
        <v>0</v>
      </c>
      <c r="AJ453" s="332">
        <v>0</v>
      </c>
      <c r="AK453" s="332">
        <v>0</v>
      </c>
      <c r="AL453" s="332">
        <v>0</v>
      </c>
      <c r="AM453" s="332">
        <v>0</v>
      </c>
      <c r="AN453" s="332">
        <v>0</v>
      </c>
    </row>
    <row r="454" spans="1:40" x14ac:dyDescent="0.25">
      <c r="A454" s="45">
        <v>3020101010703</v>
      </c>
      <c r="B454" s="1" t="s">
        <v>653</v>
      </c>
      <c r="C454" s="239"/>
      <c r="D454" s="176">
        <v>1183885403</v>
      </c>
      <c r="E454" s="176">
        <v>0</v>
      </c>
      <c r="F454" s="176">
        <f>159428508+2130758.04</f>
        <v>161559266.03999999</v>
      </c>
      <c r="G454" s="176">
        <v>0</v>
      </c>
      <c r="H454" s="176">
        <f t="shared" si="180"/>
        <v>1022326136.96</v>
      </c>
      <c r="I454" s="176">
        <v>0</v>
      </c>
      <c r="J454" s="176">
        <v>1000513360.36</v>
      </c>
      <c r="K454" s="176">
        <f t="shared" si="181"/>
        <v>21812776.600000024</v>
      </c>
      <c r="L454" s="176">
        <v>1175827</v>
      </c>
      <c r="M454" s="176">
        <v>317039889</v>
      </c>
      <c r="N454" s="176">
        <f t="shared" si="175"/>
        <v>683473471.36000001</v>
      </c>
      <c r="O454" s="176">
        <v>0</v>
      </c>
      <c r="P454" s="176">
        <v>1006113107.36</v>
      </c>
      <c r="Q454" s="176">
        <f t="shared" si="176"/>
        <v>5599747</v>
      </c>
      <c r="R454" s="176">
        <f t="shared" si="177"/>
        <v>16213029.600000024</v>
      </c>
      <c r="S454" s="176">
        <f t="shared" si="178"/>
        <v>317039889</v>
      </c>
      <c r="U454" s="324">
        <v>3020101010703</v>
      </c>
      <c r="V454" s="329" t="s">
        <v>653</v>
      </c>
      <c r="W454" s="332">
        <v>1183885403</v>
      </c>
      <c r="X454" s="332">
        <v>0</v>
      </c>
      <c r="Y454" s="332">
        <v>161559266.03999999</v>
      </c>
      <c r="Z454" s="332">
        <v>0</v>
      </c>
      <c r="AA454" s="332">
        <v>0</v>
      </c>
      <c r="AB454" s="332">
        <v>0</v>
      </c>
      <c r="AC454" s="332">
        <v>1022326136.96</v>
      </c>
      <c r="AD454" s="332">
        <v>0</v>
      </c>
      <c r="AE454" s="332">
        <v>1000513360.36</v>
      </c>
      <c r="AF454" s="332">
        <v>21812776.600000024</v>
      </c>
      <c r="AG454" s="332">
        <v>1175827</v>
      </c>
      <c r="AH454" s="332">
        <v>317039889</v>
      </c>
      <c r="AI454" s="332">
        <v>701817263</v>
      </c>
      <c r="AJ454" s="332">
        <v>0</v>
      </c>
      <c r="AK454" s="332">
        <v>1006113107.36</v>
      </c>
      <c r="AL454" s="332">
        <v>5599747</v>
      </c>
      <c r="AM454" s="332">
        <v>16213029.600000024</v>
      </c>
      <c r="AN454" s="332">
        <v>0</v>
      </c>
    </row>
    <row r="455" spans="1:40" x14ac:dyDescent="0.25">
      <c r="A455" s="14">
        <v>30201010108</v>
      </c>
      <c r="B455" s="9" t="s">
        <v>654</v>
      </c>
      <c r="C455" s="274">
        <v>15000000</v>
      </c>
      <c r="D455" s="10">
        <f>+D456</f>
        <v>10000000</v>
      </c>
      <c r="E455" s="10">
        <f t="shared" ref="E455:P455" si="201">+E456</f>
        <v>0</v>
      </c>
      <c r="F455" s="10">
        <f t="shared" si="201"/>
        <v>10000000</v>
      </c>
      <c r="G455" s="10">
        <f t="shared" si="201"/>
        <v>0</v>
      </c>
      <c r="H455" s="10">
        <f t="shared" si="180"/>
        <v>0</v>
      </c>
      <c r="I455" s="10">
        <f t="shared" si="201"/>
        <v>0</v>
      </c>
      <c r="J455" s="10">
        <f t="shared" si="201"/>
        <v>0</v>
      </c>
      <c r="K455" s="10">
        <f t="shared" si="181"/>
        <v>0</v>
      </c>
      <c r="L455" s="10">
        <f t="shared" si="201"/>
        <v>0</v>
      </c>
      <c r="M455" s="10">
        <f t="shared" si="201"/>
        <v>0</v>
      </c>
      <c r="N455" s="10">
        <f t="shared" si="175"/>
        <v>0</v>
      </c>
      <c r="O455" s="10">
        <f t="shared" si="201"/>
        <v>0</v>
      </c>
      <c r="P455" s="10">
        <f t="shared" si="201"/>
        <v>0</v>
      </c>
      <c r="Q455" s="10">
        <f t="shared" si="176"/>
        <v>0</v>
      </c>
      <c r="R455" s="10">
        <f t="shared" si="177"/>
        <v>0</v>
      </c>
      <c r="S455" s="10">
        <f t="shared" si="178"/>
        <v>0</v>
      </c>
      <c r="U455" s="324">
        <v>30201010108</v>
      </c>
      <c r="V455" s="329" t="s">
        <v>654</v>
      </c>
      <c r="W455" s="332">
        <v>10000000</v>
      </c>
      <c r="X455" s="332">
        <v>0</v>
      </c>
      <c r="Y455" s="332">
        <v>10000000</v>
      </c>
      <c r="Z455" s="332">
        <v>0</v>
      </c>
      <c r="AA455" s="332">
        <v>0</v>
      </c>
      <c r="AB455" s="332">
        <v>0</v>
      </c>
      <c r="AC455" s="332">
        <v>0</v>
      </c>
      <c r="AD455" s="332">
        <v>0</v>
      </c>
      <c r="AE455" s="332">
        <v>0</v>
      </c>
      <c r="AF455" s="332">
        <v>0</v>
      </c>
      <c r="AG455" s="332">
        <v>0</v>
      </c>
      <c r="AH455" s="332">
        <v>0</v>
      </c>
      <c r="AI455" s="332">
        <v>0</v>
      </c>
      <c r="AJ455" s="332">
        <v>0</v>
      </c>
      <c r="AK455" s="332">
        <v>0</v>
      </c>
      <c r="AL455" s="332">
        <v>0</v>
      </c>
      <c r="AM455" s="332">
        <v>0</v>
      </c>
      <c r="AN455" s="332">
        <v>0</v>
      </c>
    </row>
    <row r="456" spans="1:40" x14ac:dyDescent="0.25">
      <c r="A456" s="43">
        <v>3020101010801</v>
      </c>
      <c r="B456" s="1" t="s">
        <v>655</v>
      </c>
      <c r="C456" s="239"/>
      <c r="D456" s="176">
        <v>10000000</v>
      </c>
      <c r="E456" s="176">
        <v>0</v>
      </c>
      <c r="F456" s="176">
        <v>10000000</v>
      </c>
      <c r="G456" s="176">
        <v>0</v>
      </c>
      <c r="H456" s="176">
        <f t="shared" si="180"/>
        <v>0</v>
      </c>
      <c r="I456" s="176">
        <v>0</v>
      </c>
      <c r="J456" s="176">
        <v>0</v>
      </c>
      <c r="K456" s="176">
        <f t="shared" si="181"/>
        <v>0</v>
      </c>
      <c r="L456" s="176">
        <v>0</v>
      </c>
      <c r="M456" s="176">
        <v>0</v>
      </c>
      <c r="N456" s="176">
        <f t="shared" si="175"/>
        <v>0</v>
      </c>
      <c r="O456" s="176">
        <v>0</v>
      </c>
      <c r="P456" s="176">
        <v>0</v>
      </c>
      <c r="Q456" s="176">
        <f t="shared" si="176"/>
        <v>0</v>
      </c>
      <c r="R456" s="176">
        <f t="shared" si="177"/>
        <v>0</v>
      </c>
      <c r="S456" s="176">
        <f t="shared" si="178"/>
        <v>0</v>
      </c>
      <c r="U456" s="324">
        <v>3020101010801</v>
      </c>
      <c r="V456" s="329" t="s">
        <v>655</v>
      </c>
      <c r="W456" s="332">
        <v>10000000</v>
      </c>
      <c r="X456" s="332">
        <v>0</v>
      </c>
      <c r="Y456" s="332">
        <v>10000000</v>
      </c>
      <c r="Z456" s="332">
        <v>0</v>
      </c>
      <c r="AA456" s="332">
        <v>0</v>
      </c>
      <c r="AB456" s="332">
        <v>0</v>
      </c>
      <c r="AC456" s="332">
        <v>0</v>
      </c>
      <c r="AD456" s="332">
        <v>0</v>
      </c>
      <c r="AE456" s="332">
        <v>0</v>
      </c>
      <c r="AF456" s="332">
        <v>0</v>
      </c>
      <c r="AG456" s="332">
        <v>0</v>
      </c>
      <c r="AH456" s="332">
        <v>0</v>
      </c>
      <c r="AI456" s="332">
        <v>0</v>
      </c>
      <c r="AJ456" s="332">
        <v>0</v>
      </c>
      <c r="AK456" s="332">
        <v>0</v>
      </c>
      <c r="AL456" s="332">
        <v>0</v>
      </c>
      <c r="AM456" s="332">
        <v>0</v>
      </c>
      <c r="AN456" s="332">
        <v>0</v>
      </c>
    </row>
    <row r="457" spans="1:40" s="4" customFormat="1" x14ac:dyDescent="0.25">
      <c r="A457" s="44">
        <v>3020101010802</v>
      </c>
      <c r="B457" s="265" t="s">
        <v>1735</v>
      </c>
      <c r="C457" s="239">
        <v>5000000</v>
      </c>
      <c r="D457" s="239"/>
      <c r="E457" s="239"/>
      <c r="F457" s="239"/>
      <c r="G457" s="239"/>
      <c r="H457" s="239">
        <f t="shared" si="180"/>
        <v>0</v>
      </c>
      <c r="I457" s="239"/>
      <c r="J457" s="239"/>
      <c r="K457" s="239">
        <f t="shared" si="181"/>
        <v>0</v>
      </c>
      <c r="L457" s="239"/>
      <c r="M457" s="239"/>
      <c r="N457" s="239">
        <f t="shared" si="175"/>
        <v>0</v>
      </c>
      <c r="O457" s="239"/>
      <c r="P457" s="239"/>
      <c r="Q457" s="239">
        <f t="shared" si="176"/>
        <v>0</v>
      </c>
      <c r="R457" s="239">
        <f t="shared" si="177"/>
        <v>0</v>
      </c>
      <c r="S457" s="239">
        <f t="shared" si="178"/>
        <v>0</v>
      </c>
      <c r="U457" s="324"/>
      <c r="V457" s="329"/>
      <c r="W457" s="332"/>
      <c r="X457" s="332"/>
      <c r="Y457" s="332"/>
      <c r="Z457" s="332"/>
      <c r="AA457" s="332"/>
      <c r="AB457" s="332"/>
      <c r="AC457" s="332"/>
      <c r="AD457" s="332"/>
      <c r="AE457" s="332"/>
      <c r="AF457" s="332"/>
      <c r="AG457" s="332"/>
      <c r="AH457" s="332"/>
      <c r="AI457" s="332"/>
      <c r="AJ457" s="332"/>
      <c r="AK457" s="332"/>
      <c r="AL457" s="332"/>
      <c r="AM457" s="332"/>
      <c r="AN457" s="332"/>
    </row>
    <row r="458" spans="1:40" x14ac:dyDescent="0.25">
      <c r="A458" s="45">
        <v>3020101010803</v>
      </c>
      <c r="B458" s="265" t="s">
        <v>1736</v>
      </c>
      <c r="C458" s="239">
        <v>10000000</v>
      </c>
      <c r="D458" s="239"/>
      <c r="E458" s="239"/>
      <c r="F458" s="239"/>
      <c r="G458" s="239"/>
      <c r="H458" s="239">
        <f t="shared" si="180"/>
        <v>0</v>
      </c>
      <c r="I458" s="239"/>
      <c r="J458" s="239"/>
      <c r="K458" s="239">
        <f t="shared" si="181"/>
        <v>0</v>
      </c>
      <c r="L458" s="239"/>
      <c r="M458" s="239"/>
      <c r="N458" s="239">
        <f t="shared" si="175"/>
        <v>0</v>
      </c>
      <c r="O458" s="239"/>
      <c r="P458" s="239"/>
      <c r="Q458" s="239">
        <f t="shared" si="176"/>
        <v>0</v>
      </c>
      <c r="R458" s="239">
        <f t="shared" si="177"/>
        <v>0</v>
      </c>
      <c r="S458" s="239">
        <f t="shared" si="178"/>
        <v>0</v>
      </c>
      <c r="U458" s="324"/>
      <c r="V458" s="329"/>
      <c r="W458" s="332"/>
      <c r="X458" s="332"/>
      <c r="Y458" s="332"/>
      <c r="Z458" s="332"/>
      <c r="AA458" s="332"/>
      <c r="AB458" s="332"/>
      <c r="AC458" s="332"/>
      <c r="AD458" s="332"/>
      <c r="AE458" s="332"/>
      <c r="AF458" s="332"/>
      <c r="AG458" s="332"/>
      <c r="AH458" s="332"/>
      <c r="AI458" s="332"/>
      <c r="AJ458" s="332"/>
      <c r="AK458" s="332"/>
      <c r="AL458" s="332"/>
      <c r="AM458" s="332"/>
      <c r="AN458" s="332"/>
    </row>
    <row r="459" spans="1:40" x14ac:dyDescent="0.25">
      <c r="A459" s="14">
        <v>30201010109</v>
      </c>
      <c r="B459" s="9" t="s">
        <v>656</v>
      </c>
      <c r="C459" s="274">
        <v>42930510</v>
      </c>
      <c r="D459" s="10">
        <f>+D460+D461</f>
        <v>150000000</v>
      </c>
      <c r="E459" s="10">
        <f t="shared" ref="E459:P459" si="202">+E460+E461</f>
        <v>0</v>
      </c>
      <c r="F459" s="10">
        <f t="shared" si="202"/>
        <v>142959266</v>
      </c>
      <c r="G459" s="10">
        <f t="shared" si="202"/>
        <v>0</v>
      </c>
      <c r="H459" s="10">
        <f t="shared" si="180"/>
        <v>7040734</v>
      </c>
      <c r="I459" s="10">
        <f t="shared" si="202"/>
        <v>0</v>
      </c>
      <c r="J459" s="10">
        <f t="shared" si="202"/>
        <v>7040734</v>
      </c>
      <c r="K459" s="10">
        <f t="shared" si="181"/>
        <v>0</v>
      </c>
      <c r="L459" s="10">
        <f t="shared" si="202"/>
        <v>594444</v>
      </c>
      <c r="M459" s="10">
        <f t="shared" si="202"/>
        <v>5811111</v>
      </c>
      <c r="N459" s="10">
        <f t="shared" si="175"/>
        <v>1229623</v>
      </c>
      <c r="O459" s="10">
        <f t="shared" si="202"/>
        <v>0</v>
      </c>
      <c r="P459" s="10">
        <f t="shared" si="202"/>
        <v>7040734</v>
      </c>
      <c r="Q459" s="10">
        <f t="shared" si="176"/>
        <v>0</v>
      </c>
      <c r="R459" s="10">
        <f t="shared" si="177"/>
        <v>0</v>
      </c>
      <c r="S459" s="10">
        <f t="shared" si="178"/>
        <v>5811111</v>
      </c>
      <c r="U459" s="324">
        <v>30201010109</v>
      </c>
      <c r="V459" s="329" t="s">
        <v>656</v>
      </c>
      <c r="W459" s="332">
        <v>150000000</v>
      </c>
      <c r="X459" s="332">
        <v>0</v>
      </c>
      <c r="Y459" s="332">
        <v>142959266</v>
      </c>
      <c r="Z459" s="332">
        <v>0</v>
      </c>
      <c r="AA459" s="332">
        <v>0</v>
      </c>
      <c r="AB459" s="332">
        <v>0</v>
      </c>
      <c r="AC459" s="332">
        <v>7040734</v>
      </c>
      <c r="AD459" s="332">
        <v>0</v>
      </c>
      <c r="AE459" s="332">
        <v>7040734</v>
      </c>
      <c r="AF459" s="332">
        <v>0</v>
      </c>
      <c r="AG459" s="332">
        <v>594444</v>
      </c>
      <c r="AH459" s="332">
        <v>5811111</v>
      </c>
      <c r="AI459" s="332">
        <v>1229623</v>
      </c>
      <c r="AJ459" s="332">
        <v>0</v>
      </c>
      <c r="AK459" s="332">
        <v>7040734</v>
      </c>
      <c r="AL459" s="332">
        <v>0</v>
      </c>
      <c r="AM459" s="332">
        <v>0</v>
      </c>
      <c r="AN459" s="332">
        <v>0</v>
      </c>
    </row>
    <row r="460" spans="1:40" s="4" customFormat="1" x14ac:dyDescent="0.25">
      <c r="A460" s="44">
        <v>3020101010902</v>
      </c>
      <c r="B460" s="1" t="s">
        <v>657</v>
      </c>
      <c r="C460" s="239">
        <v>5000000</v>
      </c>
      <c r="D460" s="176">
        <v>20000000</v>
      </c>
      <c r="E460" s="176">
        <v>0</v>
      </c>
      <c r="F460" s="176">
        <v>20000000</v>
      </c>
      <c r="G460" s="176">
        <v>0</v>
      </c>
      <c r="H460" s="176">
        <f t="shared" si="180"/>
        <v>0</v>
      </c>
      <c r="I460" s="176">
        <v>0</v>
      </c>
      <c r="J460" s="176">
        <v>0</v>
      </c>
      <c r="K460" s="176">
        <f t="shared" si="181"/>
        <v>0</v>
      </c>
      <c r="L460" s="176">
        <v>0</v>
      </c>
      <c r="M460" s="176">
        <v>0</v>
      </c>
      <c r="N460" s="176">
        <f t="shared" si="175"/>
        <v>0</v>
      </c>
      <c r="O460" s="176">
        <v>0</v>
      </c>
      <c r="P460" s="176">
        <v>0</v>
      </c>
      <c r="Q460" s="176">
        <f t="shared" si="176"/>
        <v>0</v>
      </c>
      <c r="R460" s="176">
        <f t="shared" si="177"/>
        <v>0</v>
      </c>
      <c r="S460" s="176">
        <f t="shared" si="178"/>
        <v>0</v>
      </c>
      <c r="U460" s="324">
        <v>3020101010902</v>
      </c>
      <c r="V460" s="329" t="s">
        <v>657</v>
      </c>
      <c r="W460" s="332">
        <v>20000000</v>
      </c>
      <c r="X460" s="332">
        <v>0</v>
      </c>
      <c r="Y460" s="332">
        <v>20000000</v>
      </c>
      <c r="Z460" s="332">
        <v>0</v>
      </c>
      <c r="AA460" s="332">
        <v>0</v>
      </c>
      <c r="AB460" s="332">
        <v>0</v>
      </c>
      <c r="AC460" s="332">
        <v>0</v>
      </c>
      <c r="AD460" s="332">
        <v>0</v>
      </c>
      <c r="AE460" s="332">
        <v>0</v>
      </c>
      <c r="AF460" s="332">
        <v>0</v>
      </c>
      <c r="AG460" s="332">
        <v>0</v>
      </c>
      <c r="AH460" s="332">
        <v>0</v>
      </c>
      <c r="AI460" s="332">
        <v>0</v>
      </c>
      <c r="AJ460" s="332">
        <v>0</v>
      </c>
      <c r="AK460" s="332">
        <v>0</v>
      </c>
      <c r="AL460" s="332">
        <v>0</v>
      </c>
      <c r="AM460" s="332">
        <v>0</v>
      </c>
      <c r="AN460" s="332">
        <v>0</v>
      </c>
    </row>
    <row r="461" spans="1:40" x14ac:dyDescent="0.25">
      <c r="A461" s="45">
        <v>3020101010903</v>
      </c>
      <c r="B461" s="1" t="s">
        <v>658</v>
      </c>
      <c r="C461" s="239">
        <v>37930510</v>
      </c>
      <c r="D461" s="176">
        <v>130000000</v>
      </c>
      <c r="E461" s="176">
        <v>0</v>
      </c>
      <c r="F461" s="176">
        <v>122959266</v>
      </c>
      <c r="G461" s="176">
        <v>0</v>
      </c>
      <c r="H461" s="176">
        <f t="shared" si="180"/>
        <v>7040734</v>
      </c>
      <c r="I461" s="176">
        <v>0</v>
      </c>
      <c r="J461" s="176">
        <v>7040734</v>
      </c>
      <c r="K461" s="176">
        <f t="shared" si="181"/>
        <v>0</v>
      </c>
      <c r="L461" s="176">
        <v>594444</v>
      </c>
      <c r="M461" s="176">
        <v>5811111</v>
      </c>
      <c r="N461" s="176">
        <f t="shared" si="175"/>
        <v>1229623</v>
      </c>
      <c r="O461" s="176">
        <v>0</v>
      </c>
      <c r="P461" s="176">
        <v>7040734</v>
      </c>
      <c r="Q461" s="176">
        <f t="shared" si="176"/>
        <v>0</v>
      </c>
      <c r="R461" s="176">
        <f t="shared" si="177"/>
        <v>0</v>
      </c>
      <c r="S461" s="176">
        <f t="shared" si="178"/>
        <v>5811111</v>
      </c>
      <c r="U461" s="324">
        <v>3020101010903</v>
      </c>
      <c r="V461" s="329" t="s">
        <v>658</v>
      </c>
      <c r="W461" s="332">
        <v>130000000</v>
      </c>
      <c r="X461" s="332">
        <v>0</v>
      </c>
      <c r="Y461" s="332">
        <v>122959266</v>
      </c>
      <c r="Z461" s="332">
        <v>0</v>
      </c>
      <c r="AA461" s="332">
        <v>0</v>
      </c>
      <c r="AB461" s="332">
        <v>0</v>
      </c>
      <c r="AC461" s="332">
        <v>7040734</v>
      </c>
      <c r="AD461" s="332">
        <v>0</v>
      </c>
      <c r="AE461" s="332">
        <v>7040734</v>
      </c>
      <c r="AF461" s="332">
        <v>0</v>
      </c>
      <c r="AG461" s="332">
        <v>594444</v>
      </c>
      <c r="AH461" s="332">
        <v>5811111</v>
      </c>
      <c r="AI461" s="332">
        <v>1229623</v>
      </c>
      <c r="AJ461" s="332">
        <v>0</v>
      </c>
      <c r="AK461" s="332">
        <v>7040734</v>
      </c>
      <c r="AL461" s="332">
        <v>0</v>
      </c>
      <c r="AM461" s="332">
        <v>0</v>
      </c>
      <c r="AN461" s="332">
        <v>0</v>
      </c>
    </row>
    <row r="462" spans="1:40" x14ac:dyDescent="0.25">
      <c r="A462" s="14">
        <v>30201010110</v>
      </c>
      <c r="B462" s="9" t="s">
        <v>659</v>
      </c>
      <c r="C462" s="274">
        <v>381000</v>
      </c>
      <c r="D462" s="10">
        <f>+D464+D465</f>
        <v>15000000</v>
      </c>
      <c r="E462" s="10">
        <f t="shared" ref="E462:P462" si="203">+E464+E465</f>
        <v>0</v>
      </c>
      <c r="F462" s="10">
        <f t="shared" si="203"/>
        <v>0</v>
      </c>
      <c r="G462" s="10">
        <f t="shared" si="203"/>
        <v>0</v>
      </c>
      <c r="H462" s="10">
        <f t="shared" si="180"/>
        <v>15000000</v>
      </c>
      <c r="I462" s="10">
        <f t="shared" si="203"/>
        <v>0</v>
      </c>
      <c r="J462" s="10">
        <f t="shared" si="203"/>
        <v>138705</v>
      </c>
      <c r="K462" s="10">
        <f t="shared" si="181"/>
        <v>14861295</v>
      </c>
      <c r="L462" s="10">
        <f t="shared" si="203"/>
        <v>0</v>
      </c>
      <c r="M462" s="10">
        <f t="shared" si="203"/>
        <v>138705</v>
      </c>
      <c r="N462" s="10">
        <f t="shared" ref="N462:N525" si="204">+J462-M462</f>
        <v>0</v>
      </c>
      <c r="O462" s="10">
        <f t="shared" si="203"/>
        <v>0</v>
      </c>
      <c r="P462" s="10">
        <f t="shared" si="203"/>
        <v>15000000</v>
      </c>
      <c r="Q462" s="10">
        <f t="shared" ref="Q462:Q525" si="205">+P462-J462</f>
        <v>14861295</v>
      </c>
      <c r="R462" s="10">
        <f t="shared" ref="R462:R525" si="206">+H462-P462</f>
        <v>0</v>
      </c>
      <c r="S462" s="10">
        <f t="shared" ref="S462:S525" si="207">+M462</f>
        <v>138705</v>
      </c>
      <c r="U462" s="324">
        <v>30201010110</v>
      </c>
      <c r="V462" s="329" t="s">
        <v>659</v>
      </c>
      <c r="W462" s="332">
        <v>15000000</v>
      </c>
      <c r="X462" s="332">
        <v>0</v>
      </c>
      <c r="Y462" s="332">
        <v>0</v>
      </c>
      <c r="Z462" s="332">
        <v>0</v>
      </c>
      <c r="AA462" s="332">
        <v>0</v>
      </c>
      <c r="AB462" s="332">
        <v>0</v>
      </c>
      <c r="AC462" s="332">
        <v>15000000</v>
      </c>
      <c r="AD462" s="332">
        <v>0</v>
      </c>
      <c r="AE462" s="332">
        <v>138705</v>
      </c>
      <c r="AF462" s="332">
        <v>14861295</v>
      </c>
      <c r="AG462" s="332">
        <v>0</v>
      </c>
      <c r="AH462" s="332">
        <v>138705</v>
      </c>
      <c r="AI462" s="332">
        <v>0</v>
      </c>
      <c r="AJ462" s="332">
        <v>0</v>
      </c>
      <c r="AK462" s="332">
        <v>15000000</v>
      </c>
      <c r="AL462" s="332">
        <v>14861295</v>
      </c>
      <c r="AM462" s="332">
        <v>0</v>
      </c>
      <c r="AN462" s="332">
        <v>0</v>
      </c>
    </row>
    <row r="463" spans="1:40" x14ac:dyDescent="0.25">
      <c r="A463" s="43">
        <v>3020101011001</v>
      </c>
      <c r="B463" s="25" t="s">
        <v>1737</v>
      </c>
      <c r="C463" s="239">
        <v>381000</v>
      </c>
      <c r="D463" s="274"/>
      <c r="E463" s="274"/>
      <c r="F463" s="274"/>
      <c r="G463" s="274"/>
      <c r="H463" s="274">
        <f t="shared" ref="H463:H526" si="208">+D463+E463-F463+G463</f>
        <v>0</v>
      </c>
      <c r="I463" s="274"/>
      <c r="J463" s="274"/>
      <c r="K463" s="274">
        <f t="shared" ref="K463:K526" si="209">+H463-J463</f>
        <v>0</v>
      </c>
      <c r="L463" s="274"/>
      <c r="M463" s="274"/>
      <c r="N463" s="274">
        <f t="shared" si="204"/>
        <v>0</v>
      </c>
      <c r="O463" s="274"/>
      <c r="P463" s="274"/>
      <c r="Q463" s="274">
        <f t="shared" si="205"/>
        <v>0</v>
      </c>
      <c r="R463" s="274">
        <f t="shared" si="206"/>
        <v>0</v>
      </c>
      <c r="S463" s="274">
        <f t="shared" si="207"/>
        <v>0</v>
      </c>
      <c r="U463" s="324"/>
      <c r="V463" s="329"/>
      <c r="W463" s="332"/>
      <c r="X463" s="332"/>
      <c r="Y463" s="332"/>
      <c r="Z463" s="332"/>
      <c r="AA463" s="332"/>
      <c r="AB463" s="332"/>
      <c r="AC463" s="332"/>
      <c r="AD463" s="332"/>
      <c r="AE463" s="332"/>
      <c r="AF463" s="332"/>
      <c r="AG463" s="332"/>
      <c r="AH463" s="332"/>
      <c r="AI463" s="332"/>
      <c r="AJ463" s="332"/>
      <c r="AK463" s="332"/>
      <c r="AL463" s="332"/>
      <c r="AM463" s="332"/>
      <c r="AN463" s="332"/>
    </row>
    <row r="464" spans="1:40" s="4" customFormat="1" x14ac:dyDescent="0.25">
      <c r="A464" s="44">
        <v>3020101011002</v>
      </c>
      <c r="B464" s="1" t="s">
        <v>660</v>
      </c>
      <c r="C464" s="239"/>
      <c r="D464" s="176">
        <v>5000000</v>
      </c>
      <c r="E464" s="176">
        <v>0</v>
      </c>
      <c r="F464" s="176">
        <v>0</v>
      </c>
      <c r="G464" s="176">
        <v>0</v>
      </c>
      <c r="H464" s="176">
        <f t="shared" si="208"/>
        <v>5000000</v>
      </c>
      <c r="I464" s="176">
        <v>0</v>
      </c>
      <c r="J464" s="176">
        <v>0</v>
      </c>
      <c r="K464" s="176">
        <f t="shared" si="209"/>
        <v>5000000</v>
      </c>
      <c r="L464" s="176">
        <v>0</v>
      </c>
      <c r="M464" s="176">
        <v>0</v>
      </c>
      <c r="N464" s="176">
        <f t="shared" si="204"/>
        <v>0</v>
      </c>
      <c r="O464" s="176">
        <v>0</v>
      </c>
      <c r="P464" s="176">
        <v>5000000</v>
      </c>
      <c r="Q464" s="176">
        <f t="shared" si="205"/>
        <v>5000000</v>
      </c>
      <c r="R464" s="176">
        <f t="shared" si="206"/>
        <v>0</v>
      </c>
      <c r="S464" s="176">
        <f t="shared" si="207"/>
        <v>0</v>
      </c>
      <c r="U464" s="324">
        <v>3020101011002</v>
      </c>
      <c r="V464" s="329" t="s">
        <v>660</v>
      </c>
      <c r="W464" s="332">
        <v>5000000</v>
      </c>
      <c r="X464" s="332">
        <v>0</v>
      </c>
      <c r="Y464" s="332">
        <v>0</v>
      </c>
      <c r="Z464" s="332">
        <v>0</v>
      </c>
      <c r="AA464" s="332">
        <v>0</v>
      </c>
      <c r="AB464" s="332">
        <v>0</v>
      </c>
      <c r="AC464" s="332">
        <v>5000000</v>
      </c>
      <c r="AD464" s="332">
        <v>0</v>
      </c>
      <c r="AE464" s="332">
        <v>0</v>
      </c>
      <c r="AF464" s="332">
        <v>5000000</v>
      </c>
      <c r="AG464" s="332">
        <v>0</v>
      </c>
      <c r="AH464" s="332">
        <v>0</v>
      </c>
      <c r="AI464" s="332">
        <v>0</v>
      </c>
      <c r="AJ464" s="332">
        <v>0</v>
      </c>
      <c r="AK464" s="332">
        <v>5000000</v>
      </c>
      <c r="AL464" s="332">
        <v>5000000</v>
      </c>
      <c r="AM464" s="332">
        <v>0</v>
      </c>
      <c r="AN464" s="332">
        <v>0</v>
      </c>
    </row>
    <row r="465" spans="1:40" s="4" customFormat="1" x14ac:dyDescent="0.25">
      <c r="A465" s="45">
        <v>3020101011003</v>
      </c>
      <c r="B465" s="1" t="s">
        <v>661</v>
      </c>
      <c r="C465" s="239"/>
      <c r="D465" s="176">
        <v>10000000</v>
      </c>
      <c r="E465" s="176">
        <v>0</v>
      </c>
      <c r="F465" s="176">
        <v>0</v>
      </c>
      <c r="G465" s="176">
        <v>0</v>
      </c>
      <c r="H465" s="176">
        <f t="shared" si="208"/>
        <v>10000000</v>
      </c>
      <c r="I465" s="176">
        <v>0</v>
      </c>
      <c r="J465" s="176">
        <v>138705</v>
      </c>
      <c r="K465" s="176">
        <f t="shared" si="209"/>
        <v>9861295</v>
      </c>
      <c r="L465" s="176">
        <v>0</v>
      </c>
      <c r="M465" s="176">
        <v>138705</v>
      </c>
      <c r="N465" s="176">
        <f t="shared" si="204"/>
        <v>0</v>
      </c>
      <c r="O465" s="176">
        <v>0</v>
      </c>
      <c r="P465" s="176">
        <v>10000000</v>
      </c>
      <c r="Q465" s="176">
        <f t="shared" si="205"/>
        <v>9861295</v>
      </c>
      <c r="R465" s="176">
        <f t="shared" si="206"/>
        <v>0</v>
      </c>
      <c r="S465" s="176">
        <f t="shared" si="207"/>
        <v>138705</v>
      </c>
      <c r="U465" s="324">
        <v>3020101011003</v>
      </c>
      <c r="V465" s="329" t="s">
        <v>661</v>
      </c>
      <c r="W465" s="332">
        <v>10000000</v>
      </c>
      <c r="X465" s="332">
        <v>0</v>
      </c>
      <c r="Y465" s="332">
        <v>0</v>
      </c>
      <c r="Z465" s="332">
        <v>0</v>
      </c>
      <c r="AA465" s="332">
        <v>0</v>
      </c>
      <c r="AB465" s="332">
        <v>0</v>
      </c>
      <c r="AC465" s="332">
        <v>10000000</v>
      </c>
      <c r="AD465" s="332">
        <v>0</v>
      </c>
      <c r="AE465" s="332">
        <v>138705</v>
      </c>
      <c r="AF465" s="332">
        <v>9861295</v>
      </c>
      <c r="AG465" s="332">
        <v>0</v>
      </c>
      <c r="AH465" s="332">
        <v>138705</v>
      </c>
      <c r="AI465" s="332">
        <v>0</v>
      </c>
      <c r="AJ465" s="332">
        <v>0</v>
      </c>
      <c r="AK465" s="332">
        <v>10000000</v>
      </c>
      <c r="AL465" s="332">
        <v>9861295</v>
      </c>
      <c r="AM465" s="332">
        <v>0</v>
      </c>
      <c r="AN465" s="332">
        <v>0</v>
      </c>
    </row>
    <row r="466" spans="1:40" s="4" customFormat="1" x14ac:dyDescent="0.25">
      <c r="A466" s="14">
        <v>30201010111</v>
      </c>
      <c r="B466" s="9" t="s">
        <v>662</v>
      </c>
      <c r="C466" s="274">
        <v>279996430</v>
      </c>
      <c r="D466" s="10">
        <f>+D467+D468+D469</f>
        <v>598000000</v>
      </c>
      <c r="E466" s="10">
        <f t="shared" ref="E466:P466" si="210">+E467+E468+E469</f>
        <v>0</v>
      </c>
      <c r="F466" s="10">
        <f t="shared" si="210"/>
        <v>589459750</v>
      </c>
      <c r="G466" s="10">
        <f t="shared" si="210"/>
        <v>0</v>
      </c>
      <c r="H466" s="10">
        <f t="shared" si="208"/>
        <v>8540250</v>
      </c>
      <c r="I466" s="10">
        <f t="shared" si="210"/>
        <v>0</v>
      </c>
      <c r="J466" s="10">
        <f t="shared" si="210"/>
        <v>8540250</v>
      </c>
      <c r="K466" s="10">
        <f t="shared" si="209"/>
        <v>0</v>
      </c>
      <c r="L466" s="10">
        <f t="shared" si="210"/>
        <v>0</v>
      </c>
      <c r="M466" s="10">
        <f t="shared" si="210"/>
        <v>8540250</v>
      </c>
      <c r="N466" s="10">
        <f t="shared" si="204"/>
        <v>0</v>
      </c>
      <c r="O466" s="10">
        <f t="shared" si="210"/>
        <v>0</v>
      </c>
      <c r="P466" s="10">
        <f t="shared" si="210"/>
        <v>8540250</v>
      </c>
      <c r="Q466" s="10">
        <f t="shared" si="205"/>
        <v>0</v>
      </c>
      <c r="R466" s="10">
        <f t="shared" si="206"/>
        <v>0</v>
      </c>
      <c r="S466" s="10">
        <f t="shared" si="207"/>
        <v>8540250</v>
      </c>
      <c r="U466" s="324">
        <v>30201010111</v>
      </c>
      <c r="V466" s="329" t="s">
        <v>662</v>
      </c>
      <c r="W466" s="332">
        <v>598000000</v>
      </c>
      <c r="X466" s="332">
        <v>0</v>
      </c>
      <c r="Y466" s="332">
        <v>589459750</v>
      </c>
      <c r="Z466" s="332">
        <v>0</v>
      </c>
      <c r="AA466" s="332">
        <v>0</v>
      </c>
      <c r="AB466" s="332">
        <v>0</v>
      </c>
      <c r="AC466" s="332">
        <v>8540250</v>
      </c>
      <c r="AD466" s="332">
        <v>0</v>
      </c>
      <c r="AE466" s="332">
        <v>8540250</v>
      </c>
      <c r="AF466" s="332">
        <v>0</v>
      </c>
      <c r="AG466" s="332">
        <v>0</v>
      </c>
      <c r="AH466" s="332">
        <v>8540250</v>
      </c>
      <c r="AI466" s="332">
        <v>13298</v>
      </c>
      <c r="AJ466" s="332">
        <v>0</v>
      </c>
      <c r="AK466" s="332">
        <v>8540250</v>
      </c>
      <c r="AL466" s="332">
        <v>0</v>
      </c>
      <c r="AM466" s="332">
        <v>0</v>
      </c>
      <c r="AN466" s="332">
        <v>0</v>
      </c>
    </row>
    <row r="467" spans="1:40" x14ac:dyDescent="0.25">
      <c r="A467" s="43">
        <v>3020101011101</v>
      </c>
      <c r="B467" s="1" t="s">
        <v>663</v>
      </c>
      <c r="C467" s="239">
        <v>65000000</v>
      </c>
      <c r="D467" s="176">
        <v>100000000</v>
      </c>
      <c r="E467" s="176">
        <v>0</v>
      </c>
      <c r="F467" s="176">
        <v>100000000</v>
      </c>
      <c r="G467" s="176">
        <v>0</v>
      </c>
      <c r="H467" s="176">
        <f t="shared" si="208"/>
        <v>0</v>
      </c>
      <c r="I467" s="176">
        <v>0</v>
      </c>
      <c r="J467" s="176">
        <v>0</v>
      </c>
      <c r="K467" s="176">
        <f t="shared" si="209"/>
        <v>0</v>
      </c>
      <c r="L467" s="176">
        <v>0</v>
      </c>
      <c r="M467" s="176">
        <v>0</v>
      </c>
      <c r="N467" s="176">
        <f t="shared" si="204"/>
        <v>0</v>
      </c>
      <c r="O467" s="176">
        <v>0</v>
      </c>
      <c r="P467" s="176">
        <v>0</v>
      </c>
      <c r="Q467" s="176">
        <f t="shared" si="205"/>
        <v>0</v>
      </c>
      <c r="R467" s="176">
        <f t="shared" si="206"/>
        <v>0</v>
      </c>
      <c r="S467" s="176">
        <f t="shared" si="207"/>
        <v>0</v>
      </c>
      <c r="U467" s="324">
        <v>3020101011101</v>
      </c>
      <c r="V467" s="329" t="s">
        <v>663</v>
      </c>
      <c r="W467" s="332">
        <v>100000000</v>
      </c>
      <c r="X467" s="332">
        <v>0</v>
      </c>
      <c r="Y467" s="332">
        <v>100000000</v>
      </c>
      <c r="Z467" s="332">
        <v>0</v>
      </c>
      <c r="AA467" s="332">
        <v>0</v>
      </c>
      <c r="AB467" s="332">
        <v>0</v>
      </c>
      <c r="AC467" s="332">
        <v>0</v>
      </c>
      <c r="AD467" s="332">
        <v>0</v>
      </c>
      <c r="AE467" s="332">
        <v>0</v>
      </c>
      <c r="AF467" s="332">
        <v>0</v>
      </c>
      <c r="AG467" s="332">
        <v>0</v>
      </c>
      <c r="AH467" s="332">
        <v>0</v>
      </c>
      <c r="AI467" s="332">
        <v>13298</v>
      </c>
      <c r="AJ467" s="332">
        <v>0</v>
      </c>
      <c r="AK467" s="332">
        <v>0</v>
      </c>
      <c r="AL467" s="332">
        <v>0</v>
      </c>
      <c r="AM467" s="332">
        <v>0</v>
      </c>
      <c r="AN467" s="332">
        <v>0</v>
      </c>
    </row>
    <row r="468" spans="1:40" x14ac:dyDescent="0.25">
      <c r="A468" s="44">
        <v>3020101011102</v>
      </c>
      <c r="B468" s="1" t="s">
        <v>664</v>
      </c>
      <c r="C468" s="239">
        <v>39996430</v>
      </c>
      <c r="D468" s="176">
        <v>50000000</v>
      </c>
      <c r="E468" s="176">
        <v>0</v>
      </c>
      <c r="F468" s="176">
        <v>48000000</v>
      </c>
      <c r="G468" s="176">
        <v>0</v>
      </c>
      <c r="H468" s="176">
        <f t="shared" si="208"/>
        <v>2000000</v>
      </c>
      <c r="I468" s="176">
        <v>0</v>
      </c>
      <c r="J468" s="176">
        <v>2000000</v>
      </c>
      <c r="K468" s="176">
        <f t="shared" si="209"/>
        <v>0</v>
      </c>
      <c r="L468" s="176">
        <v>0</v>
      </c>
      <c r="M468" s="176">
        <v>2000000</v>
      </c>
      <c r="N468" s="176">
        <f t="shared" si="204"/>
        <v>0</v>
      </c>
      <c r="O468" s="176">
        <v>0</v>
      </c>
      <c r="P468" s="176">
        <v>2000000</v>
      </c>
      <c r="Q468" s="176">
        <f t="shared" si="205"/>
        <v>0</v>
      </c>
      <c r="R468" s="176">
        <f t="shared" si="206"/>
        <v>0</v>
      </c>
      <c r="S468" s="176">
        <f t="shared" si="207"/>
        <v>2000000</v>
      </c>
      <c r="U468" s="324">
        <v>3020101011102</v>
      </c>
      <c r="V468" s="329" t="s">
        <v>664</v>
      </c>
      <c r="W468" s="332">
        <v>50000000</v>
      </c>
      <c r="X468" s="332">
        <v>0</v>
      </c>
      <c r="Y468" s="332">
        <v>48000000</v>
      </c>
      <c r="Z468" s="332">
        <v>0</v>
      </c>
      <c r="AA468" s="332">
        <v>0</v>
      </c>
      <c r="AB468" s="332">
        <v>0</v>
      </c>
      <c r="AC468" s="332">
        <v>2000000</v>
      </c>
      <c r="AD468" s="332">
        <v>0</v>
      </c>
      <c r="AE468" s="332">
        <v>2000000</v>
      </c>
      <c r="AF468" s="332">
        <v>0</v>
      </c>
      <c r="AG468" s="332">
        <v>0</v>
      </c>
      <c r="AH468" s="332">
        <v>2000000</v>
      </c>
      <c r="AI468" s="332">
        <v>0</v>
      </c>
      <c r="AJ468" s="332">
        <v>0</v>
      </c>
      <c r="AK468" s="332">
        <v>2000000</v>
      </c>
      <c r="AL468" s="332">
        <v>0</v>
      </c>
      <c r="AM468" s="332">
        <v>0</v>
      </c>
      <c r="AN468" s="332">
        <v>0</v>
      </c>
    </row>
    <row r="469" spans="1:40" x14ac:dyDescent="0.25">
      <c r="A469" s="45">
        <v>3020101011103</v>
      </c>
      <c r="B469" s="1" t="s">
        <v>665</v>
      </c>
      <c r="C469" s="239">
        <v>175000000</v>
      </c>
      <c r="D469" s="176">
        <v>448000000</v>
      </c>
      <c r="E469" s="176">
        <v>0</v>
      </c>
      <c r="F469" s="176">
        <v>441459750</v>
      </c>
      <c r="G469" s="176">
        <v>0</v>
      </c>
      <c r="H469" s="176">
        <f t="shared" si="208"/>
        <v>6540250</v>
      </c>
      <c r="I469" s="176">
        <v>0</v>
      </c>
      <c r="J469" s="176">
        <v>6540250</v>
      </c>
      <c r="K469" s="176">
        <f t="shared" si="209"/>
        <v>0</v>
      </c>
      <c r="L469" s="176">
        <v>0</v>
      </c>
      <c r="M469" s="176">
        <v>6540250</v>
      </c>
      <c r="N469" s="176">
        <f t="shared" si="204"/>
        <v>0</v>
      </c>
      <c r="O469" s="176">
        <v>0</v>
      </c>
      <c r="P469" s="176">
        <v>6540250</v>
      </c>
      <c r="Q469" s="176">
        <f t="shared" si="205"/>
        <v>0</v>
      </c>
      <c r="R469" s="176">
        <f t="shared" si="206"/>
        <v>0</v>
      </c>
      <c r="S469" s="176">
        <f t="shared" si="207"/>
        <v>6540250</v>
      </c>
      <c r="U469" s="324">
        <v>3020101011103</v>
      </c>
      <c r="V469" s="329" t="s">
        <v>665</v>
      </c>
      <c r="W469" s="332">
        <v>448000000</v>
      </c>
      <c r="X469" s="332">
        <v>0</v>
      </c>
      <c r="Y469" s="332">
        <v>441459750</v>
      </c>
      <c r="Z469" s="332">
        <v>0</v>
      </c>
      <c r="AA469" s="332">
        <v>0</v>
      </c>
      <c r="AB469" s="332">
        <v>0</v>
      </c>
      <c r="AC469" s="332">
        <v>6540250</v>
      </c>
      <c r="AD469" s="332">
        <v>0</v>
      </c>
      <c r="AE469" s="332">
        <v>6540250</v>
      </c>
      <c r="AF469" s="332">
        <v>0</v>
      </c>
      <c r="AG469" s="332">
        <v>0</v>
      </c>
      <c r="AH469" s="332">
        <v>6540250</v>
      </c>
      <c r="AI469" s="332">
        <v>0</v>
      </c>
      <c r="AJ469" s="332">
        <v>0</v>
      </c>
      <c r="AK469" s="332">
        <v>6540250</v>
      </c>
      <c r="AL469" s="332">
        <v>0</v>
      </c>
      <c r="AM469" s="332">
        <v>0</v>
      </c>
      <c r="AN469" s="332">
        <v>0</v>
      </c>
    </row>
    <row r="470" spans="1:40" s="24" customFormat="1" x14ac:dyDescent="0.25">
      <c r="A470" s="14">
        <v>30201010112</v>
      </c>
      <c r="B470" s="9" t="s">
        <v>666</v>
      </c>
      <c r="C470" s="274">
        <v>19431488</v>
      </c>
      <c r="D470" s="10">
        <f>+D471+D472</f>
        <v>160000000</v>
      </c>
      <c r="E470" s="10">
        <f t="shared" ref="E470:P470" si="211">+E471+E472</f>
        <v>0</v>
      </c>
      <c r="F470" s="10">
        <f t="shared" si="211"/>
        <v>12080913</v>
      </c>
      <c r="G470" s="10">
        <f t="shared" si="211"/>
        <v>0</v>
      </c>
      <c r="H470" s="10">
        <f t="shared" si="208"/>
        <v>147919087</v>
      </c>
      <c r="I470" s="10">
        <f t="shared" si="211"/>
        <v>0</v>
      </c>
      <c r="J470" s="10">
        <f t="shared" si="211"/>
        <v>116906146</v>
      </c>
      <c r="K470" s="10">
        <f t="shared" si="209"/>
        <v>31012941</v>
      </c>
      <c r="L470" s="10">
        <f t="shared" si="211"/>
        <v>9900000</v>
      </c>
      <c r="M470" s="10">
        <f t="shared" si="211"/>
        <v>43793118</v>
      </c>
      <c r="N470" s="10">
        <f t="shared" si="204"/>
        <v>73113028</v>
      </c>
      <c r="O470" s="10">
        <f t="shared" si="211"/>
        <v>0</v>
      </c>
      <c r="P470" s="10">
        <f t="shared" si="211"/>
        <v>147919087</v>
      </c>
      <c r="Q470" s="10">
        <f t="shared" si="205"/>
        <v>31012941</v>
      </c>
      <c r="R470" s="10">
        <f t="shared" si="206"/>
        <v>0</v>
      </c>
      <c r="S470" s="10">
        <f t="shared" si="207"/>
        <v>43793118</v>
      </c>
      <c r="T470" s="307"/>
      <c r="U470" s="324">
        <v>30201010112</v>
      </c>
      <c r="V470" s="329" t="s">
        <v>666</v>
      </c>
      <c r="W470" s="332">
        <v>160000000</v>
      </c>
      <c r="X470" s="332">
        <v>0</v>
      </c>
      <c r="Y470" s="332">
        <v>12080913</v>
      </c>
      <c r="Z470" s="332">
        <v>0</v>
      </c>
      <c r="AA470" s="332">
        <v>0</v>
      </c>
      <c r="AB470" s="332">
        <v>0</v>
      </c>
      <c r="AC470" s="332">
        <v>147919087</v>
      </c>
      <c r="AD470" s="332">
        <v>0</v>
      </c>
      <c r="AE470" s="332">
        <v>116906146</v>
      </c>
      <c r="AF470" s="332">
        <v>31012941</v>
      </c>
      <c r="AG470" s="332">
        <v>9900000</v>
      </c>
      <c r="AH470" s="332">
        <v>43793118</v>
      </c>
      <c r="AI470" s="332">
        <v>73113028</v>
      </c>
      <c r="AJ470" s="332">
        <v>0</v>
      </c>
      <c r="AK470" s="332">
        <v>147919087</v>
      </c>
      <c r="AL470" s="332">
        <v>31012941</v>
      </c>
      <c r="AM470" s="332">
        <v>0</v>
      </c>
      <c r="AN470" s="332">
        <v>0</v>
      </c>
    </row>
    <row r="471" spans="1:40" x14ac:dyDescent="0.25">
      <c r="A471" s="43">
        <v>3020101011201</v>
      </c>
      <c r="B471" s="1" t="s">
        <v>667</v>
      </c>
      <c r="C471" s="239">
        <v>14431488</v>
      </c>
      <c r="D471" s="176">
        <v>12000000</v>
      </c>
      <c r="E471" s="176">
        <v>0</v>
      </c>
      <c r="F471" s="176">
        <v>12000000</v>
      </c>
      <c r="G471" s="176">
        <v>0</v>
      </c>
      <c r="H471" s="176">
        <f t="shared" si="208"/>
        <v>0</v>
      </c>
      <c r="I471" s="176">
        <v>0</v>
      </c>
      <c r="J471" s="176">
        <v>0</v>
      </c>
      <c r="K471" s="176">
        <f t="shared" si="209"/>
        <v>0</v>
      </c>
      <c r="L471" s="176">
        <v>0</v>
      </c>
      <c r="M471" s="176">
        <v>0</v>
      </c>
      <c r="N471" s="176">
        <f t="shared" si="204"/>
        <v>0</v>
      </c>
      <c r="O471" s="176">
        <v>0</v>
      </c>
      <c r="P471" s="176">
        <v>0</v>
      </c>
      <c r="Q471" s="176">
        <f t="shared" si="205"/>
        <v>0</v>
      </c>
      <c r="R471" s="176">
        <f t="shared" si="206"/>
        <v>0</v>
      </c>
      <c r="S471" s="176">
        <f t="shared" si="207"/>
        <v>0</v>
      </c>
      <c r="U471" s="324">
        <v>3020101011201</v>
      </c>
      <c r="V471" s="329" t="s">
        <v>667</v>
      </c>
      <c r="W471" s="332">
        <v>12000000</v>
      </c>
      <c r="X471" s="332">
        <v>0</v>
      </c>
      <c r="Y471" s="332">
        <v>12000000</v>
      </c>
      <c r="Z471" s="332">
        <v>0</v>
      </c>
      <c r="AA471" s="332">
        <v>0</v>
      </c>
      <c r="AB471" s="332">
        <v>0</v>
      </c>
      <c r="AC471" s="332">
        <v>0</v>
      </c>
      <c r="AD471" s="332">
        <v>0</v>
      </c>
      <c r="AE471" s="332">
        <v>0</v>
      </c>
      <c r="AF471" s="332">
        <v>0</v>
      </c>
      <c r="AG471" s="332">
        <v>0</v>
      </c>
      <c r="AH471" s="332">
        <v>0</v>
      </c>
      <c r="AI471" s="332">
        <v>0</v>
      </c>
      <c r="AJ471" s="332">
        <v>0</v>
      </c>
      <c r="AK471" s="332">
        <v>0</v>
      </c>
      <c r="AL471" s="332">
        <v>0</v>
      </c>
      <c r="AM471" s="332">
        <v>0</v>
      </c>
      <c r="AN471" s="332">
        <v>0</v>
      </c>
    </row>
    <row r="472" spans="1:40" s="4" customFormat="1" x14ac:dyDescent="0.25">
      <c r="A472" s="45">
        <v>3020101011203</v>
      </c>
      <c r="B472" s="1" t="s">
        <v>668</v>
      </c>
      <c r="C472" s="239">
        <v>5000000</v>
      </c>
      <c r="D472" s="176">
        <v>148000000</v>
      </c>
      <c r="E472" s="176">
        <v>0</v>
      </c>
      <c r="F472" s="176">
        <v>80913</v>
      </c>
      <c r="G472" s="176">
        <v>0</v>
      </c>
      <c r="H472" s="176">
        <f t="shared" si="208"/>
        <v>147919087</v>
      </c>
      <c r="I472" s="176">
        <v>0</v>
      </c>
      <c r="J472" s="176">
        <v>116906146</v>
      </c>
      <c r="K472" s="176">
        <f t="shared" si="209"/>
        <v>31012941</v>
      </c>
      <c r="L472" s="176">
        <v>9900000</v>
      </c>
      <c r="M472" s="176">
        <v>43793118</v>
      </c>
      <c r="N472" s="176">
        <f t="shared" si="204"/>
        <v>73113028</v>
      </c>
      <c r="O472" s="176">
        <v>0</v>
      </c>
      <c r="P472" s="176">
        <v>147919087</v>
      </c>
      <c r="Q472" s="176">
        <f t="shared" si="205"/>
        <v>31012941</v>
      </c>
      <c r="R472" s="176">
        <f t="shared" si="206"/>
        <v>0</v>
      </c>
      <c r="S472" s="176">
        <f t="shared" si="207"/>
        <v>43793118</v>
      </c>
      <c r="U472" s="324">
        <v>3020101011203</v>
      </c>
      <c r="V472" s="329" t="s">
        <v>668</v>
      </c>
      <c r="W472" s="332">
        <v>148000000</v>
      </c>
      <c r="X472" s="332">
        <v>0</v>
      </c>
      <c r="Y472" s="332">
        <v>80913</v>
      </c>
      <c r="Z472" s="332">
        <v>0</v>
      </c>
      <c r="AA472" s="332">
        <v>0</v>
      </c>
      <c r="AB472" s="332">
        <v>0</v>
      </c>
      <c r="AC472" s="332">
        <v>147919087</v>
      </c>
      <c r="AD472" s="332">
        <v>0</v>
      </c>
      <c r="AE472" s="332">
        <v>116906146</v>
      </c>
      <c r="AF472" s="332">
        <v>31012941</v>
      </c>
      <c r="AG472" s="332">
        <v>9900000</v>
      </c>
      <c r="AH472" s="332">
        <v>43793118</v>
      </c>
      <c r="AI472" s="332">
        <v>73113028</v>
      </c>
      <c r="AJ472" s="332">
        <v>0</v>
      </c>
      <c r="AK472" s="332">
        <v>147919087</v>
      </c>
      <c r="AL472" s="332">
        <v>31012941</v>
      </c>
      <c r="AM472" s="332">
        <v>0</v>
      </c>
      <c r="AN472" s="332">
        <v>0</v>
      </c>
    </row>
    <row r="473" spans="1:40" s="4" customFormat="1" x14ac:dyDescent="0.25">
      <c r="A473" s="45">
        <v>30201010113</v>
      </c>
      <c r="B473" s="1" t="s">
        <v>669</v>
      </c>
      <c r="C473" s="239">
        <v>1556513965</v>
      </c>
      <c r="D473" s="176">
        <v>80000000</v>
      </c>
      <c r="E473" s="176">
        <v>0</v>
      </c>
      <c r="F473" s="176">
        <v>0</v>
      </c>
      <c r="G473" s="176">
        <v>0</v>
      </c>
      <c r="H473" s="176">
        <f t="shared" si="208"/>
        <v>80000000</v>
      </c>
      <c r="I473" s="176">
        <v>0</v>
      </c>
      <c r="J473" s="176">
        <v>80000000</v>
      </c>
      <c r="K473" s="176">
        <f t="shared" si="209"/>
        <v>0</v>
      </c>
      <c r="L473" s="176">
        <v>0</v>
      </c>
      <c r="M473" s="176">
        <v>80000000</v>
      </c>
      <c r="N473" s="176">
        <f t="shared" si="204"/>
        <v>0</v>
      </c>
      <c r="O473" s="176">
        <v>0</v>
      </c>
      <c r="P473" s="176">
        <v>80000000</v>
      </c>
      <c r="Q473" s="176">
        <f t="shared" si="205"/>
        <v>0</v>
      </c>
      <c r="R473" s="176">
        <f t="shared" si="206"/>
        <v>0</v>
      </c>
      <c r="S473" s="176">
        <f t="shared" si="207"/>
        <v>80000000</v>
      </c>
      <c r="U473" s="324">
        <v>30201010113</v>
      </c>
      <c r="V473" s="329" t="s">
        <v>669</v>
      </c>
      <c r="W473" s="332">
        <v>80000000</v>
      </c>
      <c r="X473" s="332">
        <v>0</v>
      </c>
      <c r="Y473" s="332">
        <v>0</v>
      </c>
      <c r="Z473" s="332">
        <v>0</v>
      </c>
      <c r="AA473" s="332">
        <v>0</v>
      </c>
      <c r="AB473" s="332">
        <v>0</v>
      </c>
      <c r="AC473" s="332">
        <v>80000000</v>
      </c>
      <c r="AD473" s="332">
        <v>0</v>
      </c>
      <c r="AE473" s="332">
        <v>80000000</v>
      </c>
      <c r="AF473" s="332">
        <v>0</v>
      </c>
      <c r="AG473" s="332">
        <v>0</v>
      </c>
      <c r="AH473" s="332">
        <v>80000000</v>
      </c>
      <c r="AI473" s="332">
        <v>0</v>
      </c>
      <c r="AJ473" s="332">
        <v>0</v>
      </c>
      <c r="AK473" s="332">
        <v>80000000</v>
      </c>
      <c r="AL473" s="332">
        <v>0</v>
      </c>
      <c r="AM473" s="332">
        <v>0</v>
      </c>
      <c r="AN473" s="332">
        <v>0</v>
      </c>
    </row>
    <row r="474" spans="1:40" s="4" customFormat="1" x14ac:dyDescent="0.25">
      <c r="A474" s="11">
        <v>3020102</v>
      </c>
      <c r="B474" s="5" t="s">
        <v>670</v>
      </c>
      <c r="C474" s="283">
        <v>615965830</v>
      </c>
      <c r="D474" s="6">
        <f>+D475+D479+D483</f>
        <v>1100000000</v>
      </c>
      <c r="E474" s="6">
        <f t="shared" ref="E474:P474" si="212">+E475+E479+E483</f>
        <v>0</v>
      </c>
      <c r="F474" s="6">
        <f t="shared" si="212"/>
        <v>357265000</v>
      </c>
      <c r="G474" s="6">
        <f t="shared" si="212"/>
        <v>0</v>
      </c>
      <c r="H474" s="6">
        <f t="shared" si="208"/>
        <v>742735000</v>
      </c>
      <c r="I474" s="6">
        <f t="shared" si="212"/>
        <v>123551612</v>
      </c>
      <c r="J474" s="6">
        <f t="shared" si="212"/>
        <v>695453400</v>
      </c>
      <c r="K474" s="6">
        <f t="shared" si="209"/>
        <v>47281600</v>
      </c>
      <c r="L474" s="6">
        <f t="shared" si="212"/>
        <v>109622799</v>
      </c>
      <c r="M474" s="6">
        <f t="shared" si="212"/>
        <v>391143199</v>
      </c>
      <c r="N474" s="6">
        <f t="shared" si="204"/>
        <v>304310201</v>
      </c>
      <c r="O474" s="6">
        <f t="shared" si="212"/>
        <v>0</v>
      </c>
      <c r="P474" s="6">
        <f t="shared" si="212"/>
        <v>742735000</v>
      </c>
      <c r="Q474" s="6">
        <f t="shared" si="205"/>
        <v>47281600</v>
      </c>
      <c r="R474" s="6">
        <f t="shared" si="206"/>
        <v>0</v>
      </c>
      <c r="S474" s="6">
        <f t="shared" si="207"/>
        <v>391143199</v>
      </c>
      <c r="U474" s="324">
        <v>3020102</v>
      </c>
      <c r="V474" s="329" t="s">
        <v>670</v>
      </c>
      <c r="W474" s="332">
        <v>1100000000</v>
      </c>
      <c r="X474" s="332">
        <v>0</v>
      </c>
      <c r="Y474" s="332">
        <v>357265000</v>
      </c>
      <c r="Z474" s="332">
        <v>0</v>
      </c>
      <c r="AA474" s="332">
        <v>0</v>
      </c>
      <c r="AB474" s="332">
        <v>0</v>
      </c>
      <c r="AC474" s="332">
        <v>742735000</v>
      </c>
      <c r="AD474" s="332">
        <v>123551612</v>
      </c>
      <c r="AE474" s="332">
        <v>695453400</v>
      </c>
      <c r="AF474" s="332">
        <v>47281600</v>
      </c>
      <c r="AG474" s="332">
        <v>109622799</v>
      </c>
      <c r="AH474" s="332">
        <v>391143199</v>
      </c>
      <c r="AI474" s="332">
        <v>304310201</v>
      </c>
      <c r="AJ474" s="332">
        <v>0</v>
      </c>
      <c r="AK474" s="332">
        <v>742735000</v>
      </c>
      <c r="AL474" s="332">
        <v>47281600</v>
      </c>
      <c r="AM474" s="332">
        <v>0</v>
      </c>
      <c r="AN474" s="332">
        <v>0</v>
      </c>
    </row>
    <row r="475" spans="1:40" x14ac:dyDescent="0.25">
      <c r="A475" s="14">
        <v>302010201</v>
      </c>
      <c r="B475" s="9" t="s">
        <v>671</v>
      </c>
      <c r="C475" s="274">
        <v>579631910</v>
      </c>
      <c r="D475" s="10">
        <f>+D476+D477+D478</f>
        <v>968330962</v>
      </c>
      <c r="E475" s="10">
        <f t="shared" ref="E475:P475" si="213">+E476+E477+E478</f>
        <v>0</v>
      </c>
      <c r="F475" s="10">
        <f t="shared" si="213"/>
        <v>309100162</v>
      </c>
      <c r="G475" s="10">
        <f t="shared" si="213"/>
        <v>0</v>
      </c>
      <c r="H475" s="10">
        <f t="shared" si="208"/>
        <v>659230800</v>
      </c>
      <c r="I475" s="10">
        <f t="shared" si="213"/>
        <v>123551612</v>
      </c>
      <c r="J475" s="10">
        <f t="shared" si="213"/>
        <v>638049200</v>
      </c>
      <c r="K475" s="10">
        <f t="shared" si="209"/>
        <v>21181600</v>
      </c>
      <c r="L475" s="10">
        <f t="shared" si="213"/>
        <v>109622799</v>
      </c>
      <c r="M475" s="10">
        <f t="shared" si="213"/>
        <v>391143199</v>
      </c>
      <c r="N475" s="10">
        <f t="shared" si="204"/>
        <v>246906001</v>
      </c>
      <c r="O475" s="10">
        <f t="shared" si="213"/>
        <v>0</v>
      </c>
      <c r="P475" s="10">
        <f t="shared" si="213"/>
        <v>659230800</v>
      </c>
      <c r="Q475" s="10">
        <f t="shared" si="205"/>
        <v>21181600</v>
      </c>
      <c r="R475" s="10">
        <f t="shared" si="206"/>
        <v>0</v>
      </c>
      <c r="S475" s="10">
        <f t="shared" si="207"/>
        <v>391143199</v>
      </c>
      <c r="U475" s="324">
        <v>302010201</v>
      </c>
      <c r="V475" s="329" t="s">
        <v>671</v>
      </c>
      <c r="W475" s="332">
        <v>968330962</v>
      </c>
      <c r="X475" s="332">
        <v>0</v>
      </c>
      <c r="Y475" s="332">
        <v>309100162</v>
      </c>
      <c r="Z475" s="332">
        <v>0</v>
      </c>
      <c r="AA475" s="332">
        <v>0</v>
      </c>
      <c r="AB475" s="332">
        <v>0</v>
      </c>
      <c r="AC475" s="332">
        <v>659230800</v>
      </c>
      <c r="AD475" s="332">
        <v>123551612</v>
      </c>
      <c r="AE475" s="332">
        <v>638049200</v>
      </c>
      <c r="AF475" s="332">
        <v>21181600</v>
      </c>
      <c r="AG475" s="332">
        <v>109622799</v>
      </c>
      <c r="AH475" s="332">
        <v>391143199</v>
      </c>
      <c r="AI475" s="332">
        <v>246906001</v>
      </c>
      <c r="AJ475" s="332">
        <v>0</v>
      </c>
      <c r="AK475" s="332">
        <v>659230800</v>
      </c>
      <c r="AL475" s="332">
        <v>21181600</v>
      </c>
      <c r="AM475" s="332">
        <v>0</v>
      </c>
      <c r="AN475" s="332">
        <v>0</v>
      </c>
    </row>
    <row r="476" spans="1:40" x14ac:dyDescent="0.25">
      <c r="A476" s="43">
        <v>30201020101</v>
      </c>
      <c r="B476" s="1" t="s">
        <v>672</v>
      </c>
      <c r="C476" s="239">
        <v>30000000</v>
      </c>
      <c r="D476" s="176">
        <v>67514212</v>
      </c>
      <c r="E476" s="176">
        <v>0</v>
      </c>
      <c r="F476" s="176">
        <v>67514212</v>
      </c>
      <c r="G476" s="176">
        <v>0</v>
      </c>
      <c r="H476" s="176">
        <f t="shared" si="208"/>
        <v>0</v>
      </c>
      <c r="I476" s="176">
        <v>0</v>
      </c>
      <c r="J476" s="176">
        <v>0</v>
      </c>
      <c r="K476" s="176">
        <f t="shared" si="209"/>
        <v>0</v>
      </c>
      <c r="L476" s="176">
        <v>0</v>
      </c>
      <c r="M476" s="176">
        <v>0</v>
      </c>
      <c r="N476" s="176">
        <f t="shared" si="204"/>
        <v>0</v>
      </c>
      <c r="O476" s="176">
        <v>0</v>
      </c>
      <c r="P476" s="176">
        <v>0</v>
      </c>
      <c r="Q476" s="176">
        <f t="shared" si="205"/>
        <v>0</v>
      </c>
      <c r="R476" s="176">
        <f t="shared" si="206"/>
        <v>0</v>
      </c>
      <c r="S476" s="176">
        <f t="shared" si="207"/>
        <v>0</v>
      </c>
      <c r="U476" s="324">
        <v>30201020101</v>
      </c>
      <c r="V476" s="329" t="s">
        <v>672</v>
      </c>
      <c r="W476" s="332">
        <v>67514212</v>
      </c>
      <c r="X476" s="332">
        <v>0</v>
      </c>
      <c r="Y476" s="332">
        <v>67514212</v>
      </c>
      <c r="Z476" s="332">
        <v>0</v>
      </c>
      <c r="AA476" s="332">
        <v>0</v>
      </c>
      <c r="AB476" s="332">
        <v>0</v>
      </c>
      <c r="AC476" s="332">
        <v>0</v>
      </c>
      <c r="AD476" s="332">
        <v>0</v>
      </c>
      <c r="AE476" s="332">
        <v>0</v>
      </c>
      <c r="AF476" s="332">
        <v>0</v>
      </c>
      <c r="AG476" s="332">
        <v>0</v>
      </c>
      <c r="AH476" s="332">
        <v>0</v>
      </c>
      <c r="AI476" s="332">
        <v>0</v>
      </c>
      <c r="AJ476" s="332">
        <v>0</v>
      </c>
      <c r="AK476" s="332">
        <v>0</v>
      </c>
      <c r="AL476" s="332">
        <v>0</v>
      </c>
      <c r="AM476" s="332">
        <v>0</v>
      </c>
      <c r="AN476" s="332">
        <v>0</v>
      </c>
    </row>
    <row r="477" spans="1:40" s="4" customFormat="1" x14ac:dyDescent="0.25">
      <c r="A477" s="44">
        <v>30201020102</v>
      </c>
      <c r="B477" s="1" t="s">
        <v>673</v>
      </c>
      <c r="C477" s="239"/>
      <c r="D477" s="176">
        <v>40000000</v>
      </c>
      <c r="E477" s="176">
        <v>0</v>
      </c>
      <c r="F477" s="176">
        <v>40000000</v>
      </c>
      <c r="G477" s="176">
        <v>0</v>
      </c>
      <c r="H477" s="176">
        <f t="shared" si="208"/>
        <v>0</v>
      </c>
      <c r="I477" s="176">
        <v>0</v>
      </c>
      <c r="J477" s="176">
        <v>0</v>
      </c>
      <c r="K477" s="176">
        <f t="shared" si="209"/>
        <v>0</v>
      </c>
      <c r="L477" s="176">
        <v>0</v>
      </c>
      <c r="M477" s="176">
        <v>0</v>
      </c>
      <c r="N477" s="176">
        <f t="shared" si="204"/>
        <v>0</v>
      </c>
      <c r="O477" s="176">
        <v>0</v>
      </c>
      <c r="P477" s="176">
        <v>0</v>
      </c>
      <c r="Q477" s="176">
        <f t="shared" si="205"/>
        <v>0</v>
      </c>
      <c r="R477" s="176">
        <f t="shared" si="206"/>
        <v>0</v>
      </c>
      <c r="S477" s="176">
        <f t="shared" si="207"/>
        <v>0</v>
      </c>
      <c r="U477" s="324">
        <v>30201020102</v>
      </c>
      <c r="V477" s="329" t="s">
        <v>673</v>
      </c>
      <c r="W477" s="332">
        <v>40000000</v>
      </c>
      <c r="X477" s="332">
        <v>0</v>
      </c>
      <c r="Y477" s="332">
        <v>40000000</v>
      </c>
      <c r="Z477" s="332">
        <v>0</v>
      </c>
      <c r="AA477" s="332">
        <v>0</v>
      </c>
      <c r="AB477" s="332">
        <v>0</v>
      </c>
      <c r="AC477" s="332">
        <v>0</v>
      </c>
      <c r="AD477" s="332">
        <v>0</v>
      </c>
      <c r="AE477" s="332">
        <v>0</v>
      </c>
      <c r="AF477" s="332">
        <v>0</v>
      </c>
      <c r="AG477" s="332">
        <v>0</v>
      </c>
      <c r="AH477" s="332">
        <v>0</v>
      </c>
      <c r="AI477" s="332">
        <v>0</v>
      </c>
      <c r="AJ477" s="332">
        <v>0</v>
      </c>
      <c r="AK477" s="332">
        <v>0</v>
      </c>
      <c r="AL477" s="332">
        <v>0</v>
      </c>
      <c r="AM477" s="332">
        <v>0</v>
      </c>
      <c r="AN477" s="332">
        <v>0</v>
      </c>
    </row>
    <row r="478" spans="1:40" s="4" customFormat="1" x14ac:dyDescent="0.25">
      <c r="A478" s="45">
        <v>30201020103</v>
      </c>
      <c r="B478" s="1" t="s">
        <v>674</v>
      </c>
      <c r="C478" s="239">
        <v>549631910</v>
      </c>
      <c r="D478" s="176">
        <v>860816750</v>
      </c>
      <c r="E478" s="176">
        <v>0</v>
      </c>
      <c r="F478" s="176">
        <v>201585950</v>
      </c>
      <c r="G478" s="176">
        <v>0</v>
      </c>
      <c r="H478" s="176">
        <f t="shared" si="208"/>
        <v>659230800</v>
      </c>
      <c r="I478" s="176">
        <v>123551612</v>
      </c>
      <c r="J478" s="176">
        <v>638049200</v>
      </c>
      <c r="K478" s="176">
        <f t="shared" si="209"/>
        <v>21181600</v>
      </c>
      <c r="L478" s="176">
        <v>109622799</v>
      </c>
      <c r="M478" s="176">
        <v>391143199</v>
      </c>
      <c r="N478" s="176">
        <f t="shared" si="204"/>
        <v>246906001</v>
      </c>
      <c r="O478" s="176">
        <v>0</v>
      </c>
      <c r="P478" s="176">
        <v>659230800</v>
      </c>
      <c r="Q478" s="176">
        <f t="shared" si="205"/>
        <v>21181600</v>
      </c>
      <c r="R478" s="176">
        <f t="shared" si="206"/>
        <v>0</v>
      </c>
      <c r="S478" s="176">
        <f t="shared" si="207"/>
        <v>391143199</v>
      </c>
      <c r="U478" s="324">
        <v>30201020103</v>
      </c>
      <c r="V478" s="329" t="s">
        <v>674</v>
      </c>
      <c r="W478" s="332">
        <v>860816750</v>
      </c>
      <c r="X478" s="332">
        <v>0</v>
      </c>
      <c r="Y478" s="332">
        <v>201585950</v>
      </c>
      <c r="Z478" s="332">
        <v>0</v>
      </c>
      <c r="AA478" s="332">
        <v>0</v>
      </c>
      <c r="AB478" s="332">
        <v>0</v>
      </c>
      <c r="AC478" s="332">
        <v>659230800</v>
      </c>
      <c r="AD478" s="332">
        <v>123551612</v>
      </c>
      <c r="AE478" s="332">
        <v>638049200</v>
      </c>
      <c r="AF478" s="332">
        <v>21181600</v>
      </c>
      <c r="AG478" s="332">
        <v>109622799</v>
      </c>
      <c r="AH478" s="332">
        <v>391143199</v>
      </c>
      <c r="AI478" s="332">
        <v>246906001</v>
      </c>
      <c r="AJ478" s="332">
        <v>0</v>
      </c>
      <c r="AK478" s="332">
        <v>659230800</v>
      </c>
      <c r="AL478" s="332">
        <v>21181600</v>
      </c>
      <c r="AM478" s="332">
        <v>0</v>
      </c>
      <c r="AN478" s="332">
        <v>0</v>
      </c>
    </row>
    <row r="479" spans="1:40" s="4" customFormat="1" x14ac:dyDescent="0.25">
      <c r="A479" s="14">
        <v>302010202</v>
      </c>
      <c r="B479" s="9" t="s">
        <v>675</v>
      </c>
      <c r="C479" s="274">
        <v>9468160</v>
      </c>
      <c r="D479" s="10">
        <f>+D480+D481+D482</f>
        <v>114732727</v>
      </c>
      <c r="E479" s="10">
        <f t="shared" ref="E479:P479" si="214">+E480+E481+E482</f>
        <v>0</v>
      </c>
      <c r="F479" s="10">
        <f t="shared" si="214"/>
        <v>31228527</v>
      </c>
      <c r="G479" s="10">
        <f t="shared" si="214"/>
        <v>0</v>
      </c>
      <c r="H479" s="10">
        <f t="shared" si="208"/>
        <v>83504200</v>
      </c>
      <c r="I479" s="10">
        <f t="shared" si="214"/>
        <v>0</v>
      </c>
      <c r="J479" s="10">
        <f t="shared" si="214"/>
        <v>57404200</v>
      </c>
      <c r="K479" s="10">
        <f t="shared" si="209"/>
        <v>26100000</v>
      </c>
      <c r="L479" s="10">
        <f t="shared" si="214"/>
        <v>0</v>
      </c>
      <c r="M479" s="10">
        <f t="shared" si="214"/>
        <v>0</v>
      </c>
      <c r="N479" s="10">
        <f t="shared" si="204"/>
        <v>57404200</v>
      </c>
      <c r="O479" s="10">
        <f t="shared" si="214"/>
        <v>0</v>
      </c>
      <c r="P479" s="10">
        <f t="shared" si="214"/>
        <v>83504200</v>
      </c>
      <c r="Q479" s="10">
        <f t="shared" si="205"/>
        <v>26100000</v>
      </c>
      <c r="R479" s="10">
        <f t="shared" si="206"/>
        <v>0</v>
      </c>
      <c r="S479" s="10">
        <f t="shared" si="207"/>
        <v>0</v>
      </c>
      <c r="U479" s="324">
        <v>302010202</v>
      </c>
      <c r="V479" s="329" t="s">
        <v>675</v>
      </c>
      <c r="W479" s="332">
        <v>114732727</v>
      </c>
      <c r="X479" s="332">
        <v>0</v>
      </c>
      <c r="Y479" s="332">
        <v>31228527</v>
      </c>
      <c r="Z479" s="332">
        <v>0</v>
      </c>
      <c r="AA479" s="332">
        <v>0</v>
      </c>
      <c r="AB479" s="332">
        <v>0</v>
      </c>
      <c r="AC479" s="332">
        <v>83504200</v>
      </c>
      <c r="AD479" s="332">
        <v>0</v>
      </c>
      <c r="AE479" s="332">
        <v>57404200</v>
      </c>
      <c r="AF479" s="332">
        <v>26100000</v>
      </c>
      <c r="AG479" s="332">
        <v>0</v>
      </c>
      <c r="AH479" s="332">
        <v>0</v>
      </c>
      <c r="AI479" s="332">
        <v>57404200</v>
      </c>
      <c r="AJ479" s="332">
        <v>0</v>
      </c>
      <c r="AK479" s="332">
        <v>83504200</v>
      </c>
      <c r="AL479" s="332">
        <v>26100000</v>
      </c>
      <c r="AM479" s="332">
        <v>0</v>
      </c>
      <c r="AN479" s="332">
        <v>0</v>
      </c>
    </row>
    <row r="480" spans="1:40" s="4" customFormat="1" x14ac:dyDescent="0.25">
      <c r="A480" s="43">
        <v>30201020201</v>
      </c>
      <c r="B480" s="1" t="s">
        <v>676</v>
      </c>
      <c r="C480" s="239">
        <v>5000000</v>
      </c>
      <c r="D480" s="176">
        <v>10000000</v>
      </c>
      <c r="E480" s="176">
        <v>0</v>
      </c>
      <c r="F480" s="176">
        <v>10000000</v>
      </c>
      <c r="G480" s="176">
        <v>0</v>
      </c>
      <c r="H480" s="176">
        <f t="shared" si="208"/>
        <v>0</v>
      </c>
      <c r="I480" s="176">
        <v>0</v>
      </c>
      <c r="J480" s="176">
        <v>0</v>
      </c>
      <c r="K480" s="176">
        <f t="shared" si="209"/>
        <v>0</v>
      </c>
      <c r="L480" s="176">
        <v>0</v>
      </c>
      <c r="M480" s="176">
        <v>0</v>
      </c>
      <c r="N480" s="176">
        <f t="shared" si="204"/>
        <v>0</v>
      </c>
      <c r="O480" s="176">
        <v>0</v>
      </c>
      <c r="P480" s="176">
        <v>0</v>
      </c>
      <c r="Q480" s="176">
        <f t="shared" si="205"/>
        <v>0</v>
      </c>
      <c r="R480" s="176">
        <f t="shared" si="206"/>
        <v>0</v>
      </c>
      <c r="S480" s="176">
        <f t="shared" si="207"/>
        <v>0</v>
      </c>
      <c r="U480" s="324">
        <v>30201020201</v>
      </c>
      <c r="V480" s="329" t="s">
        <v>676</v>
      </c>
      <c r="W480" s="332">
        <v>10000000</v>
      </c>
      <c r="X480" s="332">
        <v>0</v>
      </c>
      <c r="Y480" s="332">
        <v>10000000</v>
      </c>
      <c r="Z480" s="332">
        <v>0</v>
      </c>
      <c r="AA480" s="332">
        <v>0</v>
      </c>
      <c r="AB480" s="332">
        <v>0</v>
      </c>
      <c r="AC480" s="332">
        <v>0</v>
      </c>
      <c r="AD480" s="332">
        <v>0</v>
      </c>
      <c r="AE480" s="332">
        <v>0</v>
      </c>
      <c r="AF480" s="332">
        <v>0</v>
      </c>
      <c r="AG480" s="332">
        <v>0</v>
      </c>
      <c r="AH480" s="332">
        <v>0</v>
      </c>
      <c r="AI480" s="332">
        <v>0</v>
      </c>
      <c r="AJ480" s="332">
        <v>0</v>
      </c>
      <c r="AK480" s="332">
        <v>0</v>
      </c>
      <c r="AL480" s="332">
        <v>0</v>
      </c>
      <c r="AM480" s="332">
        <v>0</v>
      </c>
      <c r="AN480" s="332">
        <v>0</v>
      </c>
    </row>
    <row r="481" spans="1:40" x14ac:dyDescent="0.25">
      <c r="A481" s="44">
        <v>30201020202</v>
      </c>
      <c r="B481" s="1" t="s">
        <v>677</v>
      </c>
      <c r="C481" s="239"/>
      <c r="D481" s="176">
        <v>4732727</v>
      </c>
      <c r="E481" s="176">
        <v>0</v>
      </c>
      <c r="F481" s="176">
        <v>4732727</v>
      </c>
      <c r="G481" s="176">
        <v>0</v>
      </c>
      <c r="H481" s="176">
        <f t="shared" si="208"/>
        <v>0</v>
      </c>
      <c r="I481" s="176">
        <v>0</v>
      </c>
      <c r="J481" s="176">
        <v>0</v>
      </c>
      <c r="K481" s="176">
        <f t="shared" si="209"/>
        <v>0</v>
      </c>
      <c r="L481" s="176">
        <v>0</v>
      </c>
      <c r="M481" s="176">
        <v>0</v>
      </c>
      <c r="N481" s="176">
        <f t="shared" si="204"/>
        <v>0</v>
      </c>
      <c r="O481" s="176">
        <v>0</v>
      </c>
      <c r="P481" s="176">
        <v>0</v>
      </c>
      <c r="Q481" s="176">
        <f t="shared" si="205"/>
        <v>0</v>
      </c>
      <c r="R481" s="176">
        <f t="shared" si="206"/>
        <v>0</v>
      </c>
      <c r="S481" s="176">
        <f t="shared" si="207"/>
        <v>0</v>
      </c>
      <c r="U481" s="324">
        <v>30201020202</v>
      </c>
      <c r="V481" s="329" t="s">
        <v>677</v>
      </c>
      <c r="W481" s="332">
        <v>4732727</v>
      </c>
      <c r="X481" s="332">
        <v>0</v>
      </c>
      <c r="Y481" s="332">
        <v>4732727</v>
      </c>
      <c r="Z481" s="332">
        <v>0</v>
      </c>
      <c r="AA481" s="332">
        <v>0</v>
      </c>
      <c r="AB481" s="332">
        <v>0</v>
      </c>
      <c r="AC481" s="332">
        <v>0</v>
      </c>
      <c r="AD481" s="332">
        <v>0</v>
      </c>
      <c r="AE481" s="332">
        <v>0</v>
      </c>
      <c r="AF481" s="332">
        <v>0</v>
      </c>
      <c r="AG481" s="332">
        <v>0</v>
      </c>
      <c r="AH481" s="332">
        <v>0</v>
      </c>
      <c r="AI481" s="332">
        <v>0</v>
      </c>
      <c r="AJ481" s="332">
        <v>0</v>
      </c>
      <c r="AK481" s="332">
        <v>0</v>
      </c>
      <c r="AL481" s="332">
        <v>0</v>
      </c>
      <c r="AM481" s="332">
        <v>0</v>
      </c>
      <c r="AN481" s="332">
        <v>0</v>
      </c>
    </row>
    <row r="482" spans="1:40" s="4" customFormat="1" x14ac:dyDescent="0.25">
      <c r="A482" s="45">
        <v>30201020203</v>
      </c>
      <c r="B482" s="1" t="s">
        <v>678</v>
      </c>
      <c r="C482" s="239">
        <v>4468160</v>
      </c>
      <c r="D482" s="176">
        <v>100000000</v>
      </c>
      <c r="E482" s="176">
        <v>0</v>
      </c>
      <c r="F482" s="176">
        <v>16495800</v>
      </c>
      <c r="G482" s="176">
        <v>0</v>
      </c>
      <c r="H482" s="176">
        <f t="shared" si="208"/>
        <v>83504200</v>
      </c>
      <c r="I482" s="176">
        <v>0</v>
      </c>
      <c r="J482" s="176">
        <v>57404200</v>
      </c>
      <c r="K482" s="176">
        <f t="shared" si="209"/>
        <v>26100000</v>
      </c>
      <c r="L482" s="176">
        <v>0</v>
      </c>
      <c r="M482" s="176">
        <v>0</v>
      </c>
      <c r="N482" s="176">
        <f t="shared" si="204"/>
        <v>57404200</v>
      </c>
      <c r="O482" s="176">
        <v>0</v>
      </c>
      <c r="P482" s="176">
        <v>83504200</v>
      </c>
      <c r="Q482" s="176">
        <f t="shared" si="205"/>
        <v>26100000</v>
      </c>
      <c r="R482" s="176">
        <f t="shared" si="206"/>
        <v>0</v>
      </c>
      <c r="S482" s="176">
        <f t="shared" si="207"/>
        <v>0</v>
      </c>
      <c r="U482" s="324">
        <v>30201020203</v>
      </c>
      <c r="V482" s="329" t="s">
        <v>678</v>
      </c>
      <c r="W482" s="332">
        <v>100000000</v>
      </c>
      <c r="X482" s="332">
        <v>0</v>
      </c>
      <c r="Y482" s="332">
        <v>16495800</v>
      </c>
      <c r="Z482" s="332">
        <v>0</v>
      </c>
      <c r="AA482" s="332">
        <v>0</v>
      </c>
      <c r="AB482" s="332">
        <v>0</v>
      </c>
      <c r="AC482" s="332">
        <v>83504200</v>
      </c>
      <c r="AD482" s="332">
        <v>0</v>
      </c>
      <c r="AE482" s="332">
        <v>57404200</v>
      </c>
      <c r="AF482" s="332">
        <v>26100000</v>
      </c>
      <c r="AG482" s="332">
        <v>0</v>
      </c>
      <c r="AH482" s="332">
        <v>0</v>
      </c>
      <c r="AI482" s="332">
        <v>57404200</v>
      </c>
      <c r="AJ482" s="332">
        <v>0</v>
      </c>
      <c r="AK482" s="332">
        <v>83504200</v>
      </c>
      <c r="AL482" s="332">
        <v>26100000</v>
      </c>
      <c r="AM482" s="332">
        <v>0</v>
      </c>
      <c r="AN482" s="332">
        <v>0</v>
      </c>
    </row>
    <row r="483" spans="1:40" s="4" customFormat="1" x14ac:dyDescent="0.25">
      <c r="A483" s="14">
        <v>302010203</v>
      </c>
      <c r="B483" s="9" t="s">
        <v>679</v>
      </c>
      <c r="C483" s="274">
        <v>26865760</v>
      </c>
      <c r="D483" s="10">
        <f>+D484</f>
        <v>16936311</v>
      </c>
      <c r="E483" s="10">
        <f t="shared" ref="E483:P483" si="215">+E484</f>
        <v>0</v>
      </c>
      <c r="F483" s="10">
        <f t="shared" si="215"/>
        <v>16936311</v>
      </c>
      <c r="G483" s="10">
        <f t="shared" si="215"/>
        <v>0</v>
      </c>
      <c r="H483" s="10">
        <f t="shared" si="208"/>
        <v>0</v>
      </c>
      <c r="I483" s="10">
        <f t="shared" si="215"/>
        <v>0</v>
      </c>
      <c r="J483" s="10">
        <f t="shared" si="215"/>
        <v>0</v>
      </c>
      <c r="K483" s="10">
        <f t="shared" si="209"/>
        <v>0</v>
      </c>
      <c r="L483" s="10">
        <f t="shared" si="215"/>
        <v>0</v>
      </c>
      <c r="M483" s="10">
        <f t="shared" si="215"/>
        <v>0</v>
      </c>
      <c r="N483" s="10">
        <f t="shared" si="204"/>
        <v>0</v>
      </c>
      <c r="O483" s="10">
        <f t="shared" si="215"/>
        <v>0</v>
      </c>
      <c r="P483" s="10">
        <f t="shared" si="215"/>
        <v>0</v>
      </c>
      <c r="Q483" s="10">
        <f t="shared" si="205"/>
        <v>0</v>
      </c>
      <c r="R483" s="10">
        <f t="shared" si="206"/>
        <v>0</v>
      </c>
      <c r="S483" s="10">
        <f t="shared" si="207"/>
        <v>0</v>
      </c>
      <c r="U483" s="324">
        <v>302010203</v>
      </c>
      <c r="V483" s="329" t="s">
        <v>679</v>
      </c>
      <c r="W483" s="332">
        <v>16936311</v>
      </c>
      <c r="X483" s="332">
        <v>0</v>
      </c>
      <c r="Y483" s="332">
        <v>16936311</v>
      </c>
      <c r="Z483" s="332">
        <v>0</v>
      </c>
      <c r="AA483" s="332">
        <v>0</v>
      </c>
      <c r="AB483" s="332">
        <v>0</v>
      </c>
      <c r="AC483" s="332">
        <v>0</v>
      </c>
      <c r="AD483" s="332">
        <v>0</v>
      </c>
      <c r="AE483" s="332">
        <v>0</v>
      </c>
      <c r="AF483" s="332">
        <v>0</v>
      </c>
      <c r="AG483" s="332">
        <v>0</v>
      </c>
      <c r="AH483" s="332">
        <v>0</v>
      </c>
      <c r="AI483" s="332">
        <v>0</v>
      </c>
      <c r="AJ483" s="332">
        <v>0</v>
      </c>
      <c r="AK483" s="332">
        <v>0</v>
      </c>
      <c r="AL483" s="332">
        <v>0</v>
      </c>
      <c r="AM483" s="332">
        <v>0</v>
      </c>
      <c r="AN483" s="332">
        <v>0</v>
      </c>
    </row>
    <row r="484" spans="1:40" x14ac:dyDescent="0.25">
      <c r="A484" s="44">
        <v>30201020302</v>
      </c>
      <c r="B484" s="1" t="s">
        <v>680</v>
      </c>
      <c r="C484" s="239">
        <v>7018880</v>
      </c>
      <c r="D484" s="176">
        <v>16936311</v>
      </c>
      <c r="E484" s="176">
        <v>0</v>
      </c>
      <c r="F484" s="176">
        <v>16936311</v>
      </c>
      <c r="G484" s="176">
        <v>0</v>
      </c>
      <c r="H484" s="176">
        <f t="shared" si="208"/>
        <v>0</v>
      </c>
      <c r="I484" s="176">
        <v>0</v>
      </c>
      <c r="J484" s="176">
        <v>0</v>
      </c>
      <c r="K484" s="176">
        <f t="shared" si="209"/>
        <v>0</v>
      </c>
      <c r="L484" s="176">
        <v>0</v>
      </c>
      <c r="M484" s="176">
        <v>0</v>
      </c>
      <c r="N484" s="176">
        <f t="shared" si="204"/>
        <v>0</v>
      </c>
      <c r="O484" s="176">
        <v>0</v>
      </c>
      <c r="P484" s="176">
        <v>0</v>
      </c>
      <c r="Q484" s="176">
        <f t="shared" si="205"/>
        <v>0</v>
      </c>
      <c r="R484" s="176">
        <f t="shared" si="206"/>
        <v>0</v>
      </c>
      <c r="S484" s="176">
        <f t="shared" si="207"/>
        <v>0</v>
      </c>
      <c r="U484" s="324">
        <v>30201020302</v>
      </c>
      <c r="V484" s="329" t="s">
        <v>680</v>
      </c>
      <c r="W484" s="332">
        <v>16936311</v>
      </c>
      <c r="X484" s="332">
        <v>0</v>
      </c>
      <c r="Y484" s="332">
        <v>16936311</v>
      </c>
      <c r="Z484" s="332">
        <v>0</v>
      </c>
      <c r="AA484" s="332">
        <v>0</v>
      </c>
      <c r="AB484" s="332">
        <v>0</v>
      </c>
      <c r="AC484" s="332">
        <v>0</v>
      </c>
      <c r="AD484" s="332">
        <v>0</v>
      </c>
      <c r="AE484" s="332">
        <v>0</v>
      </c>
      <c r="AF484" s="332">
        <v>0</v>
      </c>
      <c r="AG484" s="332">
        <v>0</v>
      </c>
      <c r="AH484" s="332">
        <v>0</v>
      </c>
      <c r="AI484" s="332">
        <v>0</v>
      </c>
      <c r="AJ484" s="332">
        <v>0</v>
      </c>
      <c r="AK484" s="332">
        <v>0</v>
      </c>
      <c r="AL484" s="332">
        <v>0</v>
      </c>
      <c r="AM484" s="332">
        <v>0</v>
      </c>
      <c r="AN484" s="332">
        <v>0</v>
      </c>
    </row>
    <row r="485" spans="1:40" x14ac:dyDescent="0.25">
      <c r="A485" s="45">
        <v>30201020303</v>
      </c>
      <c r="B485" s="265" t="s">
        <v>1738</v>
      </c>
      <c r="C485" s="239">
        <v>19846880</v>
      </c>
      <c r="D485" s="239"/>
      <c r="E485" s="239"/>
      <c r="F485" s="239"/>
      <c r="G485" s="239"/>
      <c r="H485" s="239">
        <f t="shared" si="208"/>
        <v>0</v>
      </c>
      <c r="I485" s="239"/>
      <c r="J485" s="239"/>
      <c r="K485" s="239">
        <f t="shared" si="209"/>
        <v>0</v>
      </c>
      <c r="L485" s="239"/>
      <c r="M485" s="239"/>
      <c r="N485" s="239">
        <f t="shared" si="204"/>
        <v>0</v>
      </c>
      <c r="O485" s="239"/>
      <c r="P485" s="239"/>
      <c r="Q485" s="239">
        <f t="shared" si="205"/>
        <v>0</v>
      </c>
      <c r="R485" s="239">
        <f t="shared" si="206"/>
        <v>0</v>
      </c>
      <c r="S485" s="239">
        <f t="shared" si="207"/>
        <v>0</v>
      </c>
      <c r="U485" s="324"/>
      <c r="V485" s="329"/>
      <c r="W485" s="332"/>
      <c r="X485" s="332"/>
      <c r="Y485" s="332"/>
      <c r="Z485" s="332"/>
      <c r="AA485" s="332"/>
      <c r="AB485" s="332"/>
      <c r="AC485" s="332"/>
      <c r="AD485" s="332"/>
      <c r="AE485" s="332"/>
      <c r="AF485" s="332"/>
      <c r="AG485" s="332"/>
      <c r="AH485" s="332"/>
      <c r="AI485" s="332"/>
      <c r="AJ485" s="332"/>
      <c r="AK485" s="332"/>
      <c r="AL485" s="332"/>
      <c r="AM485" s="332"/>
      <c r="AN485" s="332"/>
    </row>
    <row r="486" spans="1:40" x14ac:dyDescent="0.25">
      <c r="A486" s="11">
        <v>3020103</v>
      </c>
      <c r="B486" s="5" t="s">
        <v>681</v>
      </c>
      <c r="C486" s="283">
        <v>124868932</v>
      </c>
      <c r="D486" s="6">
        <f>+D487+D491+D495+D499+D503</f>
        <v>678014212</v>
      </c>
      <c r="E486" s="6">
        <f t="shared" ref="E486:P486" si="216">+E487+E491+E495+E499+E503</f>
        <v>0</v>
      </c>
      <c r="F486" s="6">
        <f t="shared" si="216"/>
        <v>547127491</v>
      </c>
      <c r="G486" s="6">
        <f t="shared" si="216"/>
        <v>0</v>
      </c>
      <c r="H486" s="6">
        <f t="shared" si="208"/>
        <v>130886721</v>
      </c>
      <c r="I486" s="6">
        <f t="shared" si="216"/>
        <v>10000000</v>
      </c>
      <c r="J486" s="6">
        <f t="shared" si="216"/>
        <v>121886721</v>
      </c>
      <c r="K486" s="6">
        <f t="shared" si="209"/>
        <v>9000000</v>
      </c>
      <c r="L486" s="6">
        <f t="shared" si="216"/>
        <v>20672589</v>
      </c>
      <c r="M486" s="6">
        <f t="shared" si="216"/>
        <v>44855922</v>
      </c>
      <c r="N486" s="6">
        <f t="shared" si="204"/>
        <v>77030799</v>
      </c>
      <c r="O486" s="6">
        <f t="shared" si="216"/>
        <v>10000000</v>
      </c>
      <c r="P486" s="6">
        <f t="shared" si="216"/>
        <v>130886721</v>
      </c>
      <c r="Q486" s="6">
        <f t="shared" si="205"/>
        <v>9000000</v>
      </c>
      <c r="R486" s="6">
        <f t="shared" si="206"/>
        <v>0</v>
      </c>
      <c r="S486" s="6">
        <f t="shared" si="207"/>
        <v>44855922</v>
      </c>
      <c r="U486" s="324">
        <v>3020103</v>
      </c>
      <c r="V486" s="329" t="s">
        <v>681</v>
      </c>
      <c r="W486" s="332">
        <v>678014212</v>
      </c>
      <c r="X486" s="332">
        <v>0</v>
      </c>
      <c r="Y486" s="332">
        <v>547127491</v>
      </c>
      <c r="Z486" s="332">
        <v>0</v>
      </c>
      <c r="AA486" s="332">
        <v>0</v>
      </c>
      <c r="AB486" s="332">
        <v>0</v>
      </c>
      <c r="AC486" s="332">
        <v>130886721</v>
      </c>
      <c r="AD486" s="332">
        <v>10000000</v>
      </c>
      <c r="AE486" s="332">
        <v>121886721</v>
      </c>
      <c r="AF486" s="332">
        <v>9000000</v>
      </c>
      <c r="AG486" s="332">
        <v>20672589</v>
      </c>
      <c r="AH486" s="332">
        <v>44855922</v>
      </c>
      <c r="AI486" s="332">
        <v>77030799</v>
      </c>
      <c r="AJ486" s="332">
        <v>10000000</v>
      </c>
      <c r="AK486" s="332">
        <v>130886721</v>
      </c>
      <c r="AL486" s="332">
        <v>9000000</v>
      </c>
      <c r="AM486" s="332">
        <v>0</v>
      </c>
      <c r="AN486" s="332">
        <v>0</v>
      </c>
    </row>
    <row r="487" spans="1:40" s="4" customFormat="1" x14ac:dyDescent="0.25">
      <c r="A487" s="14">
        <v>302010301</v>
      </c>
      <c r="B487" s="9" t="s">
        <v>682</v>
      </c>
      <c r="C487" s="274">
        <v>66000000</v>
      </c>
      <c r="D487" s="10">
        <f>+D488+D489+D490</f>
        <v>200000000</v>
      </c>
      <c r="E487" s="10">
        <f t="shared" ref="E487:P487" si="217">+E488+E489+E490</f>
        <v>0</v>
      </c>
      <c r="F487" s="10">
        <f t="shared" si="217"/>
        <v>129537500</v>
      </c>
      <c r="G487" s="10">
        <f t="shared" si="217"/>
        <v>0</v>
      </c>
      <c r="H487" s="10">
        <f t="shared" si="208"/>
        <v>70462500</v>
      </c>
      <c r="I487" s="10">
        <f t="shared" si="217"/>
        <v>10000000</v>
      </c>
      <c r="J487" s="10">
        <f t="shared" si="217"/>
        <v>70462500</v>
      </c>
      <c r="K487" s="10">
        <f t="shared" si="209"/>
        <v>0</v>
      </c>
      <c r="L487" s="10">
        <f t="shared" si="217"/>
        <v>11672589</v>
      </c>
      <c r="M487" s="10">
        <f t="shared" si="217"/>
        <v>23455922</v>
      </c>
      <c r="N487" s="10">
        <f t="shared" si="204"/>
        <v>47006578</v>
      </c>
      <c r="O487" s="10">
        <f t="shared" si="217"/>
        <v>10000000</v>
      </c>
      <c r="P487" s="10">
        <f t="shared" si="217"/>
        <v>70462500</v>
      </c>
      <c r="Q487" s="10">
        <f t="shared" si="205"/>
        <v>0</v>
      </c>
      <c r="R487" s="10">
        <f t="shared" si="206"/>
        <v>0</v>
      </c>
      <c r="S487" s="10">
        <f t="shared" si="207"/>
        <v>23455922</v>
      </c>
      <c r="U487" s="324">
        <v>302010301</v>
      </c>
      <c r="V487" s="329" t="s">
        <v>682</v>
      </c>
      <c r="W487" s="332">
        <v>200000000</v>
      </c>
      <c r="X487" s="332">
        <v>0</v>
      </c>
      <c r="Y487" s="332">
        <v>129537500</v>
      </c>
      <c r="Z487" s="332">
        <v>0</v>
      </c>
      <c r="AA487" s="332">
        <v>0</v>
      </c>
      <c r="AB487" s="332">
        <v>0</v>
      </c>
      <c r="AC487" s="332">
        <v>70462500</v>
      </c>
      <c r="AD487" s="332">
        <v>10000000</v>
      </c>
      <c r="AE487" s="332">
        <v>70462500</v>
      </c>
      <c r="AF487" s="332">
        <v>0</v>
      </c>
      <c r="AG487" s="332">
        <v>11672589</v>
      </c>
      <c r="AH487" s="332">
        <v>23455922</v>
      </c>
      <c r="AI487" s="332">
        <v>47006578</v>
      </c>
      <c r="AJ487" s="332">
        <v>10000000</v>
      </c>
      <c r="AK487" s="332">
        <v>70462500</v>
      </c>
      <c r="AL487" s="332">
        <v>0</v>
      </c>
      <c r="AM487" s="332">
        <v>0</v>
      </c>
      <c r="AN487" s="332">
        <v>0</v>
      </c>
    </row>
    <row r="488" spans="1:40" s="4" customFormat="1" x14ac:dyDescent="0.25">
      <c r="A488" s="293">
        <v>30201030101</v>
      </c>
      <c r="B488" s="294" t="s">
        <v>683</v>
      </c>
      <c r="C488" s="295">
        <v>16000000</v>
      </c>
      <c r="D488" s="295">
        <v>20000000</v>
      </c>
      <c r="E488" s="295">
        <v>0</v>
      </c>
      <c r="F488" s="295">
        <v>20000000</v>
      </c>
      <c r="G488" s="295">
        <v>0</v>
      </c>
      <c r="H488" s="295">
        <f t="shared" si="208"/>
        <v>0</v>
      </c>
      <c r="I488" s="295">
        <v>0</v>
      </c>
      <c r="J488" s="295">
        <v>0</v>
      </c>
      <c r="K488" s="295">
        <f t="shared" si="209"/>
        <v>0</v>
      </c>
      <c r="L488" s="295">
        <v>0</v>
      </c>
      <c r="M488" s="295">
        <v>0</v>
      </c>
      <c r="N488" s="295">
        <f t="shared" si="204"/>
        <v>0</v>
      </c>
      <c r="O488" s="295">
        <v>0</v>
      </c>
      <c r="P488" s="295">
        <v>0</v>
      </c>
      <c r="Q488" s="295">
        <f t="shared" si="205"/>
        <v>0</v>
      </c>
      <c r="R488" s="295">
        <f t="shared" si="206"/>
        <v>0</v>
      </c>
      <c r="S488" s="295">
        <f t="shared" si="207"/>
        <v>0</v>
      </c>
      <c r="U488" s="324">
        <v>30201030101</v>
      </c>
      <c r="V488" s="329" t="s">
        <v>683</v>
      </c>
      <c r="W488" s="332">
        <v>20000000</v>
      </c>
      <c r="X488" s="332">
        <v>0</v>
      </c>
      <c r="Y488" s="332">
        <v>20000000</v>
      </c>
      <c r="Z488" s="332">
        <v>0</v>
      </c>
      <c r="AA488" s="332">
        <v>0</v>
      </c>
      <c r="AB488" s="332">
        <v>0</v>
      </c>
      <c r="AC488" s="332">
        <v>0</v>
      </c>
      <c r="AD488" s="332">
        <v>0</v>
      </c>
      <c r="AE488" s="332">
        <v>0</v>
      </c>
      <c r="AF488" s="332">
        <v>0</v>
      </c>
      <c r="AG488" s="332">
        <v>0</v>
      </c>
      <c r="AH488" s="332">
        <v>0</v>
      </c>
      <c r="AI488" s="332">
        <v>0</v>
      </c>
      <c r="AJ488" s="332">
        <v>0</v>
      </c>
      <c r="AK488" s="332">
        <v>0</v>
      </c>
      <c r="AL488" s="332">
        <v>0</v>
      </c>
      <c r="AM488" s="332">
        <v>0</v>
      </c>
      <c r="AN488" s="332">
        <v>0</v>
      </c>
    </row>
    <row r="489" spans="1:40" s="4" customFormat="1" x14ac:dyDescent="0.25">
      <c r="A489" s="296">
        <v>30201030102</v>
      </c>
      <c r="B489" s="178" t="s">
        <v>684</v>
      </c>
      <c r="C489" s="139"/>
      <c r="D489" s="139">
        <v>25000000</v>
      </c>
      <c r="E489" s="139">
        <v>0</v>
      </c>
      <c r="F489" s="139">
        <v>25000000</v>
      </c>
      <c r="G489" s="139">
        <v>0</v>
      </c>
      <c r="H489" s="139">
        <f t="shared" si="208"/>
        <v>0</v>
      </c>
      <c r="I489" s="139">
        <v>0</v>
      </c>
      <c r="J489" s="139">
        <v>0</v>
      </c>
      <c r="K489" s="139">
        <f t="shared" si="209"/>
        <v>0</v>
      </c>
      <c r="L489" s="139">
        <v>0</v>
      </c>
      <c r="M489" s="139">
        <v>0</v>
      </c>
      <c r="N489" s="139">
        <f t="shared" si="204"/>
        <v>0</v>
      </c>
      <c r="O489" s="139">
        <v>0</v>
      </c>
      <c r="P489" s="139">
        <v>0</v>
      </c>
      <c r="Q489" s="139">
        <f t="shared" si="205"/>
        <v>0</v>
      </c>
      <c r="R489" s="139">
        <f t="shared" si="206"/>
        <v>0</v>
      </c>
      <c r="S489" s="139">
        <f t="shared" si="207"/>
        <v>0</v>
      </c>
      <c r="U489" s="324">
        <v>30201030102</v>
      </c>
      <c r="V489" s="329" t="s">
        <v>684</v>
      </c>
      <c r="W489" s="332">
        <v>25000000</v>
      </c>
      <c r="X489" s="332">
        <v>0</v>
      </c>
      <c r="Y489" s="332">
        <v>25000000</v>
      </c>
      <c r="Z489" s="332">
        <v>0</v>
      </c>
      <c r="AA489" s="332">
        <v>0</v>
      </c>
      <c r="AB489" s="332">
        <v>0</v>
      </c>
      <c r="AC489" s="332">
        <v>0</v>
      </c>
      <c r="AD489" s="332">
        <v>0</v>
      </c>
      <c r="AE489" s="332">
        <v>0</v>
      </c>
      <c r="AF489" s="332">
        <v>0</v>
      </c>
      <c r="AG489" s="332">
        <v>0</v>
      </c>
      <c r="AH489" s="332">
        <v>0</v>
      </c>
      <c r="AI489" s="332">
        <v>0</v>
      </c>
      <c r="AJ489" s="332">
        <v>0</v>
      </c>
      <c r="AK489" s="332">
        <v>0</v>
      </c>
      <c r="AL489" s="332">
        <v>0</v>
      </c>
      <c r="AM489" s="332">
        <v>0</v>
      </c>
      <c r="AN489" s="332">
        <v>0</v>
      </c>
    </row>
    <row r="490" spans="1:40" s="4" customFormat="1" x14ac:dyDescent="0.25">
      <c r="A490" s="297">
        <v>30201030103</v>
      </c>
      <c r="B490" s="178" t="s">
        <v>685</v>
      </c>
      <c r="C490" s="139">
        <v>50000000</v>
      </c>
      <c r="D490" s="139">
        <v>155000000</v>
      </c>
      <c r="E490" s="139">
        <v>0</v>
      </c>
      <c r="F490" s="139">
        <v>84537500</v>
      </c>
      <c r="G490" s="139">
        <v>0</v>
      </c>
      <c r="H490" s="139">
        <f t="shared" si="208"/>
        <v>70462500</v>
      </c>
      <c r="I490" s="139">
        <v>10000000</v>
      </c>
      <c r="J490" s="139">
        <v>70462500</v>
      </c>
      <c r="K490" s="139">
        <f t="shared" si="209"/>
        <v>0</v>
      </c>
      <c r="L490" s="139">
        <v>11672589</v>
      </c>
      <c r="M490" s="139">
        <v>23455922</v>
      </c>
      <c r="N490" s="139">
        <f t="shared" si="204"/>
        <v>47006578</v>
      </c>
      <c r="O490" s="139">
        <v>10000000</v>
      </c>
      <c r="P490" s="139">
        <v>70462500</v>
      </c>
      <c r="Q490" s="139">
        <f t="shared" si="205"/>
        <v>0</v>
      </c>
      <c r="R490" s="139">
        <f t="shared" si="206"/>
        <v>0</v>
      </c>
      <c r="S490" s="139">
        <f t="shared" si="207"/>
        <v>23455922</v>
      </c>
      <c r="U490" s="324">
        <v>30201030103</v>
      </c>
      <c r="V490" s="329" t="s">
        <v>685</v>
      </c>
      <c r="W490" s="332">
        <v>155000000</v>
      </c>
      <c r="X490" s="332">
        <v>0</v>
      </c>
      <c r="Y490" s="332">
        <v>84537500</v>
      </c>
      <c r="Z490" s="332">
        <v>0</v>
      </c>
      <c r="AA490" s="332">
        <v>0</v>
      </c>
      <c r="AB490" s="332">
        <v>0</v>
      </c>
      <c r="AC490" s="332">
        <v>70462500</v>
      </c>
      <c r="AD490" s="332">
        <v>10000000</v>
      </c>
      <c r="AE490" s="332">
        <v>70462500</v>
      </c>
      <c r="AF490" s="332">
        <v>0</v>
      </c>
      <c r="AG490" s="332">
        <v>11672589</v>
      </c>
      <c r="AH490" s="332">
        <v>23455922</v>
      </c>
      <c r="AI490" s="332">
        <v>47006578</v>
      </c>
      <c r="AJ490" s="332">
        <v>10000000</v>
      </c>
      <c r="AK490" s="332">
        <v>70462500</v>
      </c>
      <c r="AL490" s="332">
        <v>0</v>
      </c>
      <c r="AM490" s="332">
        <v>0</v>
      </c>
      <c r="AN490" s="332">
        <v>0</v>
      </c>
    </row>
    <row r="491" spans="1:40" x14ac:dyDescent="0.25">
      <c r="A491" s="298">
        <v>302010302</v>
      </c>
      <c r="B491" s="299" t="s">
        <v>686</v>
      </c>
      <c r="C491" s="300">
        <v>47291867</v>
      </c>
      <c r="D491" s="300">
        <f>+D492+D493+D494</f>
        <v>200000000</v>
      </c>
      <c r="E491" s="300">
        <f t="shared" ref="E491:P491" si="218">+E492+E493+E494</f>
        <v>0</v>
      </c>
      <c r="F491" s="300">
        <f t="shared" si="218"/>
        <v>139575779</v>
      </c>
      <c r="G491" s="300">
        <f t="shared" si="218"/>
        <v>0</v>
      </c>
      <c r="H491" s="300">
        <f t="shared" si="208"/>
        <v>60424221</v>
      </c>
      <c r="I491" s="300">
        <f t="shared" si="218"/>
        <v>0</v>
      </c>
      <c r="J491" s="300">
        <f t="shared" si="218"/>
        <v>51424221</v>
      </c>
      <c r="K491" s="300">
        <f t="shared" si="209"/>
        <v>9000000</v>
      </c>
      <c r="L491" s="300">
        <f t="shared" si="218"/>
        <v>9000000</v>
      </c>
      <c r="M491" s="300">
        <f t="shared" si="218"/>
        <v>21400000</v>
      </c>
      <c r="N491" s="300">
        <f t="shared" si="204"/>
        <v>30024221</v>
      </c>
      <c r="O491" s="300">
        <f t="shared" si="218"/>
        <v>0</v>
      </c>
      <c r="P491" s="300">
        <f t="shared" si="218"/>
        <v>60424221</v>
      </c>
      <c r="Q491" s="300">
        <f t="shared" si="205"/>
        <v>9000000</v>
      </c>
      <c r="R491" s="300">
        <f t="shared" si="206"/>
        <v>0</v>
      </c>
      <c r="S491" s="300">
        <f t="shared" si="207"/>
        <v>21400000</v>
      </c>
      <c r="U491" s="324">
        <v>302010302</v>
      </c>
      <c r="V491" s="329" t="s">
        <v>686</v>
      </c>
      <c r="W491" s="332">
        <v>200000000</v>
      </c>
      <c r="X491" s="332">
        <v>0</v>
      </c>
      <c r="Y491" s="332">
        <v>139575779</v>
      </c>
      <c r="Z491" s="332">
        <v>0</v>
      </c>
      <c r="AA491" s="332">
        <v>0</v>
      </c>
      <c r="AB491" s="332">
        <v>0</v>
      </c>
      <c r="AC491" s="332">
        <v>60424221</v>
      </c>
      <c r="AD491" s="332">
        <v>0</v>
      </c>
      <c r="AE491" s="332">
        <v>51424221</v>
      </c>
      <c r="AF491" s="332">
        <v>9000000</v>
      </c>
      <c r="AG491" s="332">
        <v>9000000</v>
      </c>
      <c r="AH491" s="332">
        <v>21400000</v>
      </c>
      <c r="AI491" s="332">
        <v>30024221</v>
      </c>
      <c r="AJ491" s="332">
        <v>0</v>
      </c>
      <c r="AK491" s="332">
        <v>60424221</v>
      </c>
      <c r="AL491" s="332">
        <v>9000000</v>
      </c>
      <c r="AM491" s="332">
        <v>0</v>
      </c>
      <c r="AN491" s="332">
        <v>0</v>
      </c>
    </row>
    <row r="492" spans="1:40" x14ac:dyDescent="0.25">
      <c r="A492" s="301">
        <v>30201030201</v>
      </c>
      <c r="B492" s="178" t="s">
        <v>687</v>
      </c>
      <c r="C492" s="139">
        <v>732600</v>
      </c>
      <c r="D492" s="139">
        <v>15000000</v>
      </c>
      <c r="E492" s="139">
        <v>0</v>
      </c>
      <c r="F492" s="139">
        <v>15000000</v>
      </c>
      <c r="G492" s="139">
        <v>0</v>
      </c>
      <c r="H492" s="139">
        <f t="shared" si="208"/>
        <v>0</v>
      </c>
      <c r="I492" s="139">
        <v>0</v>
      </c>
      <c r="J492" s="139">
        <v>0</v>
      </c>
      <c r="K492" s="139">
        <f t="shared" si="209"/>
        <v>0</v>
      </c>
      <c r="L492" s="139">
        <v>0</v>
      </c>
      <c r="M492" s="139">
        <v>0</v>
      </c>
      <c r="N492" s="139">
        <f t="shared" si="204"/>
        <v>0</v>
      </c>
      <c r="O492" s="139">
        <v>0</v>
      </c>
      <c r="P492" s="139">
        <v>0</v>
      </c>
      <c r="Q492" s="139">
        <f t="shared" si="205"/>
        <v>0</v>
      </c>
      <c r="R492" s="139">
        <f t="shared" si="206"/>
        <v>0</v>
      </c>
      <c r="S492" s="139">
        <f t="shared" si="207"/>
        <v>0</v>
      </c>
      <c r="U492" s="324">
        <v>30201030201</v>
      </c>
      <c r="V492" s="329" t="s">
        <v>687</v>
      </c>
      <c r="W492" s="332">
        <v>15000000</v>
      </c>
      <c r="X492" s="332">
        <v>0</v>
      </c>
      <c r="Y492" s="332">
        <v>15000000</v>
      </c>
      <c r="Z492" s="332">
        <v>0</v>
      </c>
      <c r="AA492" s="332">
        <v>0</v>
      </c>
      <c r="AB492" s="332">
        <v>0</v>
      </c>
      <c r="AC492" s="332">
        <v>0</v>
      </c>
      <c r="AD492" s="332">
        <v>0</v>
      </c>
      <c r="AE492" s="332">
        <v>0</v>
      </c>
      <c r="AF492" s="332">
        <v>0</v>
      </c>
      <c r="AG492" s="332">
        <v>0</v>
      </c>
      <c r="AH492" s="332">
        <v>0</v>
      </c>
      <c r="AI492" s="332">
        <v>0</v>
      </c>
      <c r="AJ492" s="332">
        <v>0</v>
      </c>
      <c r="AK492" s="332">
        <v>0</v>
      </c>
      <c r="AL492" s="332">
        <v>0</v>
      </c>
      <c r="AM492" s="332">
        <v>0</v>
      </c>
      <c r="AN492" s="332">
        <v>0</v>
      </c>
    </row>
    <row r="493" spans="1:40" s="4" customFormat="1" x14ac:dyDescent="0.25">
      <c r="A493" s="296">
        <v>30201030202</v>
      </c>
      <c r="B493" s="178" t="s">
        <v>688</v>
      </c>
      <c r="C493" s="139"/>
      <c r="D493" s="139">
        <v>10000000</v>
      </c>
      <c r="E493" s="139">
        <v>0</v>
      </c>
      <c r="F493" s="139">
        <v>10000000</v>
      </c>
      <c r="G493" s="139">
        <v>0</v>
      </c>
      <c r="H493" s="139">
        <f t="shared" si="208"/>
        <v>0</v>
      </c>
      <c r="I493" s="139">
        <v>0</v>
      </c>
      <c r="J493" s="139">
        <v>0</v>
      </c>
      <c r="K493" s="139">
        <f t="shared" si="209"/>
        <v>0</v>
      </c>
      <c r="L493" s="139">
        <v>0</v>
      </c>
      <c r="M493" s="139">
        <v>0</v>
      </c>
      <c r="N493" s="139">
        <f t="shared" si="204"/>
        <v>0</v>
      </c>
      <c r="O493" s="139">
        <v>0</v>
      </c>
      <c r="P493" s="139">
        <v>0</v>
      </c>
      <c r="Q493" s="139">
        <f t="shared" si="205"/>
        <v>0</v>
      </c>
      <c r="R493" s="139">
        <f t="shared" si="206"/>
        <v>0</v>
      </c>
      <c r="S493" s="139">
        <f t="shared" si="207"/>
        <v>0</v>
      </c>
      <c r="U493" s="324">
        <v>30201030202</v>
      </c>
      <c r="V493" s="329" t="s">
        <v>688</v>
      </c>
      <c r="W493" s="332">
        <v>10000000</v>
      </c>
      <c r="X493" s="332">
        <v>0</v>
      </c>
      <c r="Y493" s="332">
        <v>10000000</v>
      </c>
      <c r="Z493" s="332">
        <v>0</v>
      </c>
      <c r="AA493" s="332">
        <v>0</v>
      </c>
      <c r="AB493" s="332">
        <v>0</v>
      </c>
      <c r="AC493" s="332">
        <v>0</v>
      </c>
      <c r="AD493" s="332">
        <v>0</v>
      </c>
      <c r="AE493" s="332">
        <v>0</v>
      </c>
      <c r="AF493" s="332">
        <v>0</v>
      </c>
      <c r="AG493" s="332">
        <v>0</v>
      </c>
      <c r="AH493" s="332">
        <v>0</v>
      </c>
      <c r="AI493" s="332">
        <v>0</v>
      </c>
      <c r="AJ493" s="332">
        <v>0</v>
      </c>
      <c r="AK493" s="332">
        <v>0</v>
      </c>
      <c r="AL493" s="332">
        <v>0</v>
      </c>
      <c r="AM493" s="332">
        <v>0</v>
      </c>
      <c r="AN493" s="332">
        <v>0</v>
      </c>
    </row>
    <row r="494" spans="1:40" x14ac:dyDescent="0.25">
      <c r="A494" s="297">
        <v>30201030203</v>
      </c>
      <c r="B494" s="178" t="s">
        <v>689</v>
      </c>
      <c r="C494" s="139">
        <v>46559267</v>
      </c>
      <c r="D494" s="139">
        <v>175000000</v>
      </c>
      <c r="E494" s="139">
        <v>0</v>
      </c>
      <c r="F494" s="139">
        <v>114575779</v>
      </c>
      <c r="G494" s="139">
        <v>0</v>
      </c>
      <c r="H494" s="139">
        <f t="shared" si="208"/>
        <v>60424221</v>
      </c>
      <c r="I494" s="139">
        <v>0</v>
      </c>
      <c r="J494" s="139">
        <v>51424221</v>
      </c>
      <c r="K494" s="139">
        <f t="shared" si="209"/>
        <v>9000000</v>
      </c>
      <c r="L494" s="139">
        <v>9000000</v>
      </c>
      <c r="M494" s="139">
        <v>21400000</v>
      </c>
      <c r="N494" s="139">
        <f t="shared" si="204"/>
        <v>30024221</v>
      </c>
      <c r="O494" s="139">
        <v>0</v>
      </c>
      <c r="P494" s="139">
        <v>60424221</v>
      </c>
      <c r="Q494" s="139">
        <f t="shared" si="205"/>
        <v>9000000</v>
      </c>
      <c r="R494" s="139">
        <f t="shared" si="206"/>
        <v>0</v>
      </c>
      <c r="S494" s="139">
        <f t="shared" si="207"/>
        <v>21400000</v>
      </c>
      <c r="U494" s="324">
        <v>30201030203</v>
      </c>
      <c r="V494" s="329" t="s">
        <v>689</v>
      </c>
      <c r="W494" s="332">
        <v>175000000</v>
      </c>
      <c r="X494" s="332">
        <v>0</v>
      </c>
      <c r="Y494" s="332">
        <v>114575779</v>
      </c>
      <c r="Z494" s="332">
        <v>0</v>
      </c>
      <c r="AA494" s="332">
        <v>0</v>
      </c>
      <c r="AB494" s="332">
        <v>0</v>
      </c>
      <c r="AC494" s="332">
        <v>60424221</v>
      </c>
      <c r="AD494" s="332">
        <v>0</v>
      </c>
      <c r="AE494" s="332">
        <v>51424221</v>
      </c>
      <c r="AF494" s="332">
        <v>9000000</v>
      </c>
      <c r="AG494" s="332">
        <v>9000000</v>
      </c>
      <c r="AH494" s="332">
        <v>21400000</v>
      </c>
      <c r="AI494" s="332">
        <v>30024221</v>
      </c>
      <c r="AJ494" s="332">
        <v>0</v>
      </c>
      <c r="AK494" s="332">
        <v>60424221</v>
      </c>
      <c r="AL494" s="332">
        <v>9000000</v>
      </c>
      <c r="AM494" s="332">
        <v>0</v>
      </c>
      <c r="AN494" s="332">
        <v>0</v>
      </c>
    </row>
    <row r="495" spans="1:40" x14ac:dyDescent="0.25">
      <c r="A495" s="298">
        <v>302010303</v>
      </c>
      <c r="B495" s="299" t="s">
        <v>690</v>
      </c>
      <c r="C495" s="300">
        <v>2077065</v>
      </c>
      <c r="D495" s="300">
        <f>+D496+D497+D498</f>
        <v>28014212</v>
      </c>
      <c r="E495" s="300">
        <f t="shared" ref="E495:P495" si="219">+E496+E497+E498</f>
        <v>0</v>
      </c>
      <c r="F495" s="300">
        <f t="shared" si="219"/>
        <v>28014212</v>
      </c>
      <c r="G495" s="300">
        <f t="shared" si="219"/>
        <v>0</v>
      </c>
      <c r="H495" s="300">
        <f t="shared" si="208"/>
        <v>0</v>
      </c>
      <c r="I495" s="300">
        <f t="shared" si="219"/>
        <v>0</v>
      </c>
      <c r="J495" s="300">
        <f t="shared" si="219"/>
        <v>0</v>
      </c>
      <c r="K495" s="300">
        <f t="shared" si="209"/>
        <v>0</v>
      </c>
      <c r="L495" s="300">
        <f t="shared" si="219"/>
        <v>0</v>
      </c>
      <c r="M495" s="300">
        <f t="shared" si="219"/>
        <v>0</v>
      </c>
      <c r="N495" s="300">
        <f t="shared" si="204"/>
        <v>0</v>
      </c>
      <c r="O495" s="300">
        <f t="shared" si="219"/>
        <v>0</v>
      </c>
      <c r="P495" s="300">
        <f t="shared" si="219"/>
        <v>0</v>
      </c>
      <c r="Q495" s="300">
        <f t="shared" si="205"/>
        <v>0</v>
      </c>
      <c r="R495" s="300">
        <f t="shared" si="206"/>
        <v>0</v>
      </c>
      <c r="S495" s="300">
        <f t="shared" si="207"/>
        <v>0</v>
      </c>
      <c r="U495" s="324">
        <v>302010303</v>
      </c>
      <c r="V495" s="329" t="s">
        <v>690</v>
      </c>
      <c r="W495" s="332">
        <v>28014212</v>
      </c>
      <c r="X495" s="332">
        <v>0</v>
      </c>
      <c r="Y495" s="332">
        <v>28014212</v>
      </c>
      <c r="Z495" s="332">
        <v>0</v>
      </c>
      <c r="AA495" s="332">
        <v>0</v>
      </c>
      <c r="AB495" s="332">
        <v>0</v>
      </c>
      <c r="AC495" s="332">
        <v>0</v>
      </c>
      <c r="AD495" s="332">
        <v>0</v>
      </c>
      <c r="AE495" s="332">
        <v>0</v>
      </c>
      <c r="AF495" s="332">
        <v>0</v>
      </c>
      <c r="AG495" s="332">
        <v>0</v>
      </c>
      <c r="AH495" s="332">
        <v>0</v>
      </c>
      <c r="AI495" s="332">
        <v>0</v>
      </c>
      <c r="AJ495" s="332">
        <v>0</v>
      </c>
      <c r="AK495" s="332">
        <v>0</v>
      </c>
      <c r="AL495" s="332">
        <v>0</v>
      </c>
      <c r="AM495" s="332">
        <v>0</v>
      </c>
      <c r="AN495" s="332">
        <v>0</v>
      </c>
    </row>
    <row r="496" spans="1:40" s="4" customFormat="1" x14ac:dyDescent="0.25">
      <c r="A496" s="301">
        <v>30201030301</v>
      </c>
      <c r="B496" s="178" t="s">
        <v>691</v>
      </c>
      <c r="C496" s="139"/>
      <c r="D496" s="139">
        <v>5014212</v>
      </c>
      <c r="E496" s="139">
        <v>0</v>
      </c>
      <c r="F496" s="139">
        <v>5014212</v>
      </c>
      <c r="G496" s="139">
        <v>0</v>
      </c>
      <c r="H496" s="139">
        <f t="shared" si="208"/>
        <v>0</v>
      </c>
      <c r="I496" s="139">
        <v>0</v>
      </c>
      <c r="J496" s="139">
        <v>0</v>
      </c>
      <c r="K496" s="139">
        <f t="shared" si="209"/>
        <v>0</v>
      </c>
      <c r="L496" s="139">
        <v>0</v>
      </c>
      <c r="M496" s="139">
        <v>0</v>
      </c>
      <c r="N496" s="139">
        <f t="shared" si="204"/>
        <v>0</v>
      </c>
      <c r="O496" s="139">
        <v>0</v>
      </c>
      <c r="P496" s="139">
        <v>0</v>
      </c>
      <c r="Q496" s="139">
        <f t="shared" si="205"/>
        <v>0</v>
      </c>
      <c r="R496" s="139">
        <f t="shared" si="206"/>
        <v>0</v>
      </c>
      <c r="S496" s="139">
        <f t="shared" si="207"/>
        <v>0</v>
      </c>
      <c r="U496" s="324">
        <v>30201030301</v>
      </c>
      <c r="V496" s="329" t="s">
        <v>691</v>
      </c>
      <c r="W496" s="332">
        <v>5014212</v>
      </c>
      <c r="X496" s="332">
        <v>0</v>
      </c>
      <c r="Y496" s="332">
        <v>5014212</v>
      </c>
      <c r="Z496" s="332">
        <v>0</v>
      </c>
      <c r="AA496" s="332">
        <v>0</v>
      </c>
      <c r="AB496" s="332">
        <v>0</v>
      </c>
      <c r="AC496" s="332">
        <v>0</v>
      </c>
      <c r="AD496" s="332">
        <v>0</v>
      </c>
      <c r="AE496" s="332">
        <v>0</v>
      </c>
      <c r="AF496" s="332">
        <v>0</v>
      </c>
      <c r="AG496" s="332">
        <v>0</v>
      </c>
      <c r="AH496" s="332">
        <v>0</v>
      </c>
      <c r="AI496" s="332">
        <v>0</v>
      </c>
      <c r="AJ496" s="332">
        <v>0</v>
      </c>
      <c r="AK496" s="332">
        <v>0</v>
      </c>
      <c r="AL496" s="332">
        <v>0</v>
      </c>
      <c r="AM496" s="332">
        <v>0</v>
      </c>
      <c r="AN496" s="332">
        <v>0</v>
      </c>
    </row>
    <row r="497" spans="1:40" x14ac:dyDescent="0.25">
      <c r="A497" s="296">
        <v>30201030302</v>
      </c>
      <c r="B497" s="178" t="s">
        <v>692</v>
      </c>
      <c r="C497" s="139"/>
      <c r="D497" s="139">
        <v>3000000</v>
      </c>
      <c r="E497" s="139">
        <v>0</v>
      </c>
      <c r="F497" s="139">
        <v>3000000</v>
      </c>
      <c r="G497" s="139">
        <v>0</v>
      </c>
      <c r="H497" s="139">
        <f t="shared" si="208"/>
        <v>0</v>
      </c>
      <c r="I497" s="139">
        <v>0</v>
      </c>
      <c r="J497" s="139">
        <v>0</v>
      </c>
      <c r="K497" s="139">
        <f t="shared" si="209"/>
        <v>0</v>
      </c>
      <c r="L497" s="139">
        <v>0</v>
      </c>
      <c r="M497" s="139">
        <v>0</v>
      </c>
      <c r="N497" s="139">
        <f t="shared" si="204"/>
        <v>0</v>
      </c>
      <c r="O497" s="139">
        <v>0</v>
      </c>
      <c r="P497" s="139">
        <v>0</v>
      </c>
      <c r="Q497" s="139">
        <f t="shared" si="205"/>
        <v>0</v>
      </c>
      <c r="R497" s="139">
        <f t="shared" si="206"/>
        <v>0</v>
      </c>
      <c r="S497" s="139">
        <f t="shared" si="207"/>
        <v>0</v>
      </c>
      <c r="U497" s="324">
        <v>30201030302</v>
      </c>
      <c r="V497" s="329" t="s">
        <v>692</v>
      </c>
      <c r="W497" s="332">
        <v>3000000</v>
      </c>
      <c r="X497" s="332">
        <v>0</v>
      </c>
      <c r="Y497" s="332">
        <v>3000000</v>
      </c>
      <c r="Z497" s="332">
        <v>0</v>
      </c>
      <c r="AA497" s="332">
        <v>0</v>
      </c>
      <c r="AB497" s="332">
        <v>0</v>
      </c>
      <c r="AC497" s="332">
        <v>0</v>
      </c>
      <c r="AD497" s="332">
        <v>0</v>
      </c>
      <c r="AE497" s="332">
        <v>0</v>
      </c>
      <c r="AF497" s="332">
        <v>0</v>
      </c>
      <c r="AG497" s="332">
        <v>0</v>
      </c>
      <c r="AH497" s="332">
        <v>0</v>
      </c>
      <c r="AI497" s="332">
        <v>0</v>
      </c>
      <c r="AJ497" s="332">
        <v>0</v>
      </c>
      <c r="AK497" s="332">
        <v>0</v>
      </c>
      <c r="AL497" s="332">
        <v>0</v>
      </c>
      <c r="AM497" s="332">
        <v>0</v>
      </c>
      <c r="AN497" s="332">
        <v>0</v>
      </c>
    </row>
    <row r="498" spans="1:40" s="4" customFormat="1" x14ac:dyDescent="0.25">
      <c r="A498" s="297">
        <v>30201030303</v>
      </c>
      <c r="B498" s="178" t="s">
        <v>693</v>
      </c>
      <c r="C498" s="139"/>
      <c r="D498" s="139">
        <v>20000000</v>
      </c>
      <c r="E498" s="139">
        <v>0</v>
      </c>
      <c r="F498" s="139">
        <v>20000000</v>
      </c>
      <c r="G498" s="139">
        <v>0</v>
      </c>
      <c r="H498" s="139">
        <f t="shared" si="208"/>
        <v>0</v>
      </c>
      <c r="I498" s="139">
        <v>0</v>
      </c>
      <c r="J498" s="139">
        <v>0</v>
      </c>
      <c r="K498" s="139">
        <f t="shared" si="209"/>
        <v>0</v>
      </c>
      <c r="L498" s="139">
        <v>0</v>
      </c>
      <c r="M498" s="139">
        <v>0</v>
      </c>
      <c r="N498" s="139">
        <f t="shared" si="204"/>
        <v>0</v>
      </c>
      <c r="O498" s="139">
        <v>0</v>
      </c>
      <c r="P498" s="139">
        <v>0</v>
      </c>
      <c r="Q498" s="139">
        <f t="shared" si="205"/>
        <v>0</v>
      </c>
      <c r="R498" s="139">
        <f t="shared" si="206"/>
        <v>0</v>
      </c>
      <c r="S498" s="139">
        <f t="shared" si="207"/>
        <v>0</v>
      </c>
      <c r="U498" s="324">
        <v>30201030303</v>
      </c>
      <c r="V498" s="329" t="s">
        <v>693</v>
      </c>
      <c r="W498" s="332">
        <v>20000000</v>
      </c>
      <c r="X498" s="332">
        <v>0</v>
      </c>
      <c r="Y498" s="332">
        <v>20000000</v>
      </c>
      <c r="Z498" s="332">
        <v>0</v>
      </c>
      <c r="AA498" s="332">
        <v>0</v>
      </c>
      <c r="AB498" s="332">
        <v>0</v>
      </c>
      <c r="AC498" s="332">
        <v>0</v>
      </c>
      <c r="AD498" s="332">
        <v>0</v>
      </c>
      <c r="AE498" s="332">
        <v>0</v>
      </c>
      <c r="AF498" s="332">
        <v>0</v>
      </c>
      <c r="AG498" s="332">
        <v>0</v>
      </c>
      <c r="AH498" s="332">
        <v>0</v>
      </c>
      <c r="AI498" s="332">
        <v>0</v>
      </c>
      <c r="AJ498" s="332">
        <v>0</v>
      </c>
      <c r="AK498" s="332">
        <v>0</v>
      </c>
      <c r="AL498" s="332">
        <v>0</v>
      </c>
      <c r="AM498" s="332">
        <v>0</v>
      </c>
      <c r="AN498" s="332">
        <v>0</v>
      </c>
    </row>
    <row r="499" spans="1:40" x14ac:dyDescent="0.25">
      <c r="A499" s="298">
        <v>302010304</v>
      </c>
      <c r="B499" s="299" t="s">
        <v>694</v>
      </c>
      <c r="C499" s="300">
        <v>9500000</v>
      </c>
      <c r="D499" s="300">
        <f>+D500+D501+D502</f>
        <v>100000000</v>
      </c>
      <c r="E499" s="300">
        <f t="shared" ref="E499:P499" si="220">+E500+E501+E502</f>
        <v>0</v>
      </c>
      <c r="F499" s="300">
        <f t="shared" si="220"/>
        <v>100000000</v>
      </c>
      <c r="G499" s="300">
        <f t="shared" si="220"/>
        <v>0</v>
      </c>
      <c r="H499" s="300">
        <f t="shared" si="208"/>
        <v>0</v>
      </c>
      <c r="I499" s="300">
        <f t="shared" si="220"/>
        <v>0</v>
      </c>
      <c r="J499" s="300">
        <f t="shared" si="220"/>
        <v>0</v>
      </c>
      <c r="K499" s="300">
        <f t="shared" si="209"/>
        <v>0</v>
      </c>
      <c r="L499" s="300">
        <f t="shared" si="220"/>
        <v>0</v>
      </c>
      <c r="M499" s="300">
        <f t="shared" si="220"/>
        <v>0</v>
      </c>
      <c r="N499" s="300">
        <f t="shared" si="204"/>
        <v>0</v>
      </c>
      <c r="O499" s="300">
        <f t="shared" si="220"/>
        <v>0</v>
      </c>
      <c r="P499" s="300">
        <f t="shared" si="220"/>
        <v>0</v>
      </c>
      <c r="Q499" s="300">
        <f t="shared" si="205"/>
        <v>0</v>
      </c>
      <c r="R499" s="300">
        <f t="shared" si="206"/>
        <v>0</v>
      </c>
      <c r="S499" s="300">
        <f t="shared" si="207"/>
        <v>0</v>
      </c>
      <c r="U499" s="324">
        <v>302010304</v>
      </c>
      <c r="V499" s="329" t="s">
        <v>694</v>
      </c>
      <c r="W499" s="332">
        <v>100000000</v>
      </c>
      <c r="X499" s="332">
        <v>0</v>
      </c>
      <c r="Y499" s="332">
        <v>100000000</v>
      </c>
      <c r="Z499" s="332">
        <v>0</v>
      </c>
      <c r="AA499" s="332">
        <v>0</v>
      </c>
      <c r="AB499" s="332">
        <v>0</v>
      </c>
      <c r="AC499" s="332">
        <v>0</v>
      </c>
      <c r="AD499" s="332">
        <v>0</v>
      </c>
      <c r="AE499" s="332">
        <v>0</v>
      </c>
      <c r="AF499" s="332">
        <v>0</v>
      </c>
      <c r="AG499" s="332">
        <v>0</v>
      </c>
      <c r="AH499" s="332">
        <v>0</v>
      </c>
      <c r="AI499" s="332">
        <v>0</v>
      </c>
      <c r="AJ499" s="332">
        <v>0</v>
      </c>
      <c r="AK499" s="332">
        <v>0</v>
      </c>
      <c r="AL499" s="332">
        <v>0</v>
      </c>
      <c r="AM499" s="332">
        <v>0</v>
      </c>
      <c r="AN499" s="332">
        <v>0</v>
      </c>
    </row>
    <row r="500" spans="1:40" x14ac:dyDescent="0.25">
      <c r="A500" s="301">
        <v>30201030401</v>
      </c>
      <c r="B500" s="178" t="s">
        <v>695</v>
      </c>
      <c r="C500" s="139"/>
      <c r="D500" s="139">
        <v>5000000</v>
      </c>
      <c r="E500" s="139">
        <v>0</v>
      </c>
      <c r="F500" s="139">
        <v>5000000</v>
      </c>
      <c r="G500" s="139">
        <v>0</v>
      </c>
      <c r="H500" s="139">
        <f t="shared" si="208"/>
        <v>0</v>
      </c>
      <c r="I500" s="139">
        <v>0</v>
      </c>
      <c r="J500" s="139">
        <v>0</v>
      </c>
      <c r="K500" s="139">
        <f t="shared" si="209"/>
        <v>0</v>
      </c>
      <c r="L500" s="139">
        <v>0</v>
      </c>
      <c r="M500" s="139">
        <v>0</v>
      </c>
      <c r="N500" s="139">
        <f t="shared" si="204"/>
        <v>0</v>
      </c>
      <c r="O500" s="139">
        <v>0</v>
      </c>
      <c r="P500" s="139">
        <v>0</v>
      </c>
      <c r="Q500" s="139">
        <f t="shared" si="205"/>
        <v>0</v>
      </c>
      <c r="R500" s="139">
        <f t="shared" si="206"/>
        <v>0</v>
      </c>
      <c r="S500" s="139">
        <f t="shared" si="207"/>
        <v>0</v>
      </c>
      <c r="U500" s="324">
        <v>30201030401</v>
      </c>
      <c r="V500" s="329" t="s">
        <v>695</v>
      </c>
      <c r="W500" s="332">
        <v>5000000</v>
      </c>
      <c r="X500" s="332">
        <v>0</v>
      </c>
      <c r="Y500" s="332">
        <v>5000000</v>
      </c>
      <c r="Z500" s="332">
        <v>0</v>
      </c>
      <c r="AA500" s="332">
        <v>0</v>
      </c>
      <c r="AB500" s="332">
        <v>0</v>
      </c>
      <c r="AC500" s="332">
        <v>0</v>
      </c>
      <c r="AD500" s="332">
        <v>0</v>
      </c>
      <c r="AE500" s="332">
        <v>0</v>
      </c>
      <c r="AF500" s="332">
        <v>0</v>
      </c>
      <c r="AG500" s="332">
        <v>0</v>
      </c>
      <c r="AH500" s="332">
        <v>0</v>
      </c>
      <c r="AI500" s="332">
        <v>0</v>
      </c>
      <c r="AJ500" s="332">
        <v>0</v>
      </c>
      <c r="AK500" s="332">
        <v>0</v>
      </c>
      <c r="AL500" s="332">
        <v>0</v>
      </c>
      <c r="AM500" s="332">
        <v>0</v>
      </c>
      <c r="AN500" s="332">
        <v>0</v>
      </c>
    </row>
    <row r="501" spans="1:40" x14ac:dyDescent="0.25">
      <c r="A501" s="296">
        <v>30201030402</v>
      </c>
      <c r="B501" s="178" t="s">
        <v>696</v>
      </c>
      <c r="C501" s="139"/>
      <c r="D501" s="139">
        <v>10000000</v>
      </c>
      <c r="E501" s="139">
        <v>0</v>
      </c>
      <c r="F501" s="139">
        <v>10000000</v>
      </c>
      <c r="G501" s="139">
        <v>0</v>
      </c>
      <c r="H501" s="139">
        <f t="shared" si="208"/>
        <v>0</v>
      </c>
      <c r="I501" s="139">
        <v>0</v>
      </c>
      <c r="J501" s="139">
        <v>0</v>
      </c>
      <c r="K501" s="139">
        <f t="shared" si="209"/>
        <v>0</v>
      </c>
      <c r="L501" s="139">
        <v>0</v>
      </c>
      <c r="M501" s="139">
        <v>0</v>
      </c>
      <c r="N501" s="139">
        <f t="shared" si="204"/>
        <v>0</v>
      </c>
      <c r="O501" s="139">
        <v>0</v>
      </c>
      <c r="P501" s="139">
        <v>0</v>
      </c>
      <c r="Q501" s="139">
        <f t="shared" si="205"/>
        <v>0</v>
      </c>
      <c r="R501" s="139">
        <f t="shared" si="206"/>
        <v>0</v>
      </c>
      <c r="S501" s="139">
        <f t="shared" si="207"/>
        <v>0</v>
      </c>
      <c r="U501" s="324">
        <v>30201030402</v>
      </c>
      <c r="V501" s="329" t="s">
        <v>696</v>
      </c>
      <c r="W501" s="332">
        <v>10000000</v>
      </c>
      <c r="X501" s="332">
        <v>0</v>
      </c>
      <c r="Y501" s="332">
        <v>10000000</v>
      </c>
      <c r="Z501" s="332">
        <v>0</v>
      </c>
      <c r="AA501" s="332">
        <v>0</v>
      </c>
      <c r="AB501" s="332">
        <v>0</v>
      </c>
      <c r="AC501" s="332">
        <v>0</v>
      </c>
      <c r="AD501" s="332">
        <v>0</v>
      </c>
      <c r="AE501" s="332">
        <v>0</v>
      </c>
      <c r="AF501" s="332">
        <v>0</v>
      </c>
      <c r="AG501" s="332">
        <v>0</v>
      </c>
      <c r="AH501" s="332">
        <v>0</v>
      </c>
      <c r="AI501" s="332">
        <v>0</v>
      </c>
      <c r="AJ501" s="332">
        <v>0</v>
      </c>
      <c r="AK501" s="332">
        <v>0</v>
      </c>
      <c r="AL501" s="332">
        <v>0</v>
      </c>
      <c r="AM501" s="332">
        <v>0</v>
      </c>
      <c r="AN501" s="332">
        <v>0</v>
      </c>
    </row>
    <row r="502" spans="1:40" s="4" customFormat="1" x14ac:dyDescent="0.25">
      <c r="A502" s="297">
        <v>30201030403</v>
      </c>
      <c r="B502" s="178" t="s">
        <v>697</v>
      </c>
      <c r="C502" s="139">
        <v>9500000</v>
      </c>
      <c r="D502" s="139">
        <v>85000000</v>
      </c>
      <c r="E502" s="139">
        <v>0</v>
      </c>
      <c r="F502" s="139">
        <v>85000000</v>
      </c>
      <c r="G502" s="139">
        <v>0</v>
      </c>
      <c r="H502" s="139">
        <f t="shared" si="208"/>
        <v>0</v>
      </c>
      <c r="I502" s="139">
        <v>0</v>
      </c>
      <c r="J502" s="139">
        <v>0</v>
      </c>
      <c r="K502" s="139">
        <f t="shared" si="209"/>
        <v>0</v>
      </c>
      <c r="L502" s="139">
        <v>0</v>
      </c>
      <c r="M502" s="139">
        <v>0</v>
      </c>
      <c r="N502" s="139">
        <f t="shared" si="204"/>
        <v>0</v>
      </c>
      <c r="O502" s="139">
        <v>0</v>
      </c>
      <c r="P502" s="139">
        <v>0</v>
      </c>
      <c r="Q502" s="139">
        <f t="shared" si="205"/>
        <v>0</v>
      </c>
      <c r="R502" s="139">
        <f t="shared" si="206"/>
        <v>0</v>
      </c>
      <c r="S502" s="139">
        <f t="shared" si="207"/>
        <v>0</v>
      </c>
      <c r="U502" s="324">
        <v>30201030403</v>
      </c>
      <c r="V502" s="329" t="s">
        <v>697</v>
      </c>
      <c r="W502" s="332">
        <v>85000000</v>
      </c>
      <c r="X502" s="332">
        <v>0</v>
      </c>
      <c r="Y502" s="332">
        <v>85000000</v>
      </c>
      <c r="Z502" s="332">
        <v>0</v>
      </c>
      <c r="AA502" s="332">
        <v>0</v>
      </c>
      <c r="AB502" s="332">
        <v>0</v>
      </c>
      <c r="AC502" s="332">
        <v>0</v>
      </c>
      <c r="AD502" s="332">
        <v>0</v>
      </c>
      <c r="AE502" s="332">
        <v>0</v>
      </c>
      <c r="AF502" s="332">
        <v>0</v>
      </c>
      <c r="AG502" s="332">
        <v>0</v>
      </c>
      <c r="AH502" s="332">
        <v>0</v>
      </c>
      <c r="AI502" s="332">
        <v>0</v>
      </c>
      <c r="AJ502" s="332">
        <v>0</v>
      </c>
      <c r="AK502" s="332">
        <v>0</v>
      </c>
      <c r="AL502" s="332">
        <v>0</v>
      </c>
      <c r="AM502" s="332">
        <v>0</v>
      </c>
      <c r="AN502" s="332">
        <v>0</v>
      </c>
    </row>
    <row r="503" spans="1:40" x14ac:dyDescent="0.25">
      <c r="A503" s="298">
        <v>302010305</v>
      </c>
      <c r="B503" s="299" t="s">
        <v>698</v>
      </c>
      <c r="C503" s="300"/>
      <c r="D503" s="300">
        <f>+D504</f>
        <v>150000000</v>
      </c>
      <c r="E503" s="300">
        <f t="shared" ref="E503:P503" si="221">+E504</f>
        <v>0</v>
      </c>
      <c r="F503" s="300">
        <f t="shared" si="221"/>
        <v>150000000</v>
      </c>
      <c r="G503" s="300">
        <f t="shared" si="221"/>
        <v>0</v>
      </c>
      <c r="H503" s="300">
        <f t="shared" si="208"/>
        <v>0</v>
      </c>
      <c r="I503" s="300">
        <f t="shared" si="221"/>
        <v>0</v>
      </c>
      <c r="J503" s="300">
        <f t="shared" si="221"/>
        <v>0</v>
      </c>
      <c r="K503" s="300">
        <f t="shared" si="209"/>
        <v>0</v>
      </c>
      <c r="L503" s="300">
        <f t="shared" si="221"/>
        <v>0</v>
      </c>
      <c r="M503" s="300">
        <f t="shared" si="221"/>
        <v>0</v>
      </c>
      <c r="N503" s="300">
        <f t="shared" si="204"/>
        <v>0</v>
      </c>
      <c r="O503" s="300">
        <f t="shared" si="221"/>
        <v>0</v>
      </c>
      <c r="P503" s="300">
        <f t="shared" si="221"/>
        <v>0</v>
      </c>
      <c r="Q503" s="300">
        <f t="shared" si="205"/>
        <v>0</v>
      </c>
      <c r="R503" s="300">
        <f t="shared" si="206"/>
        <v>0</v>
      </c>
      <c r="S503" s="300">
        <f t="shared" si="207"/>
        <v>0</v>
      </c>
      <c r="U503" s="324">
        <v>302010305</v>
      </c>
      <c r="V503" s="329" t="s">
        <v>698</v>
      </c>
      <c r="W503" s="332">
        <v>150000000</v>
      </c>
      <c r="X503" s="332">
        <v>0</v>
      </c>
      <c r="Y503" s="332">
        <v>150000000</v>
      </c>
      <c r="Z503" s="332">
        <v>0</v>
      </c>
      <c r="AA503" s="332">
        <v>0</v>
      </c>
      <c r="AB503" s="332">
        <v>0</v>
      </c>
      <c r="AC503" s="332">
        <v>0</v>
      </c>
      <c r="AD503" s="332">
        <v>0</v>
      </c>
      <c r="AE503" s="332">
        <v>0</v>
      </c>
      <c r="AF503" s="332">
        <v>0</v>
      </c>
      <c r="AG503" s="332">
        <v>0</v>
      </c>
      <c r="AH503" s="332">
        <v>0</v>
      </c>
      <c r="AI503" s="332">
        <v>0</v>
      </c>
      <c r="AJ503" s="332">
        <v>0</v>
      </c>
      <c r="AK503" s="332">
        <v>0</v>
      </c>
      <c r="AL503" s="332">
        <v>0</v>
      </c>
      <c r="AM503" s="332">
        <v>0</v>
      </c>
      <c r="AN503" s="332">
        <v>0</v>
      </c>
    </row>
    <row r="504" spans="1:40" x14ac:dyDescent="0.25">
      <c r="A504" s="297">
        <v>30201030503</v>
      </c>
      <c r="B504" s="178" t="s">
        <v>699</v>
      </c>
      <c r="C504" s="139"/>
      <c r="D504" s="139">
        <v>150000000</v>
      </c>
      <c r="E504" s="139">
        <v>0</v>
      </c>
      <c r="F504" s="139">
        <v>150000000</v>
      </c>
      <c r="G504" s="139">
        <v>0</v>
      </c>
      <c r="H504" s="139">
        <f t="shared" si="208"/>
        <v>0</v>
      </c>
      <c r="I504" s="139">
        <v>0</v>
      </c>
      <c r="J504" s="139">
        <v>0</v>
      </c>
      <c r="K504" s="139">
        <f t="shared" si="209"/>
        <v>0</v>
      </c>
      <c r="L504" s="139">
        <v>0</v>
      </c>
      <c r="M504" s="139">
        <v>0</v>
      </c>
      <c r="N504" s="139">
        <f t="shared" si="204"/>
        <v>0</v>
      </c>
      <c r="O504" s="139">
        <v>0</v>
      </c>
      <c r="P504" s="139">
        <v>0</v>
      </c>
      <c r="Q504" s="139">
        <f t="shared" si="205"/>
        <v>0</v>
      </c>
      <c r="R504" s="139">
        <f t="shared" si="206"/>
        <v>0</v>
      </c>
      <c r="S504" s="139">
        <f t="shared" si="207"/>
        <v>0</v>
      </c>
      <c r="U504" s="324">
        <v>30201030503</v>
      </c>
      <c r="V504" s="329" t="s">
        <v>699</v>
      </c>
      <c r="W504" s="332">
        <v>150000000</v>
      </c>
      <c r="X504" s="332">
        <v>0</v>
      </c>
      <c r="Y504" s="332">
        <v>150000000</v>
      </c>
      <c r="Z504" s="332">
        <v>0</v>
      </c>
      <c r="AA504" s="332">
        <v>0</v>
      </c>
      <c r="AB504" s="332">
        <v>0</v>
      </c>
      <c r="AC504" s="332">
        <v>0</v>
      </c>
      <c r="AD504" s="332">
        <v>0</v>
      </c>
      <c r="AE504" s="332">
        <v>0</v>
      </c>
      <c r="AF504" s="332">
        <v>0</v>
      </c>
      <c r="AG504" s="332">
        <v>0</v>
      </c>
      <c r="AH504" s="332">
        <v>0</v>
      </c>
      <c r="AI504" s="332">
        <v>0</v>
      </c>
      <c r="AJ504" s="332">
        <v>0</v>
      </c>
      <c r="AK504" s="332">
        <v>0</v>
      </c>
      <c r="AL504" s="332">
        <v>0</v>
      </c>
      <c r="AM504" s="332">
        <v>0</v>
      </c>
      <c r="AN504" s="332">
        <v>0</v>
      </c>
    </row>
    <row r="505" spans="1:40" s="4" customFormat="1" x14ac:dyDescent="0.25">
      <c r="A505" s="240">
        <v>3020104</v>
      </c>
      <c r="B505" s="241" t="s">
        <v>700</v>
      </c>
      <c r="C505" s="150">
        <v>305644843</v>
      </c>
      <c r="D505" s="150">
        <f>+D506+D510+D514+D518</f>
        <v>795000000</v>
      </c>
      <c r="E505" s="150">
        <f t="shared" ref="E505:P505" si="222">+E506+E510+E514+E518</f>
        <v>0</v>
      </c>
      <c r="F505" s="150">
        <f t="shared" si="222"/>
        <v>205504543</v>
      </c>
      <c r="G505" s="150">
        <f t="shared" si="222"/>
        <v>0</v>
      </c>
      <c r="H505" s="150">
        <f t="shared" si="208"/>
        <v>589495457</v>
      </c>
      <c r="I505" s="150">
        <f t="shared" si="222"/>
        <v>0</v>
      </c>
      <c r="J505" s="150">
        <f t="shared" si="222"/>
        <v>588625581</v>
      </c>
      <c r="K505" s="150">
        <f t="shared" si="209"/>
        <v>869876</v>
      </c>
      <c r="L505" s="150">
        <f t="shared" si="222"/>
        <v>3944454</v>
      </c>
      <c r="M505" s="150">
        <f t="shared" si="222"/>
        <v>45027138</v>
      </c>
      <c r="N505" s="150">
        <f t="shared" si="204"/>
        <v>543598443</v>
      </c>
      <c r="O505" s="150">
        <f t="shared" si="222"/>
        <v>0</v>
      </c>
      <c r="P505" s="150">
        <f t="shared" si="222"/>
        <v>589495457</v>
      </c>
      <c r="Q505" s="150">
        <f t="shared" si="205"/>
        <v>869876</v>
      </c>
      <c r="R505" s="150">
        <f t="shared" si="206"/>
        <v>0</v>
      </c>
      <c r="S505" s="150">
        <f t="shared" si="207"/>
        <v>45027138</v>
      </c>
      <c r="U505" s="324">
        <v>3020104</v>
      </c>
      <c r="V505" s="329" t="s">
        <v>700</v>
      </c>
      <c r="W505" s="332">
        <v>795000000</v>
      </c>
      <c r="X505" s="332">
        <v>0</v>
      </c>
      <c r="Y505" s="332">
        <v>205504543</v>
      </c>
      <c r="Z505" s="332">
        <v>0</v>
      </c>
      <c r="AA505" s="332">
        <v>0</v>
      </c>
      <c r="AB505" s="332">
        <v>0</v>
      </c>
      <c r="AC505" s="332">
        <v>589495457</v>
      </c>
      <c r="AD505" s="332">
        <v>0</v>
      </c>
      <c r="AE505" s="332">
        <v>588625581</v>
      </c>
      <c r="AF505" s="332">
        <v>869876</v>
      </c>
      <c r="AG505" s="332">
        <v>3944454</v>
      </c>
      <c r="AH505" s="332">
        <v>45027138</v>
      </c>
      <c r="AI505" s="332">
        <v>543598443</v>
      </c>
      <c r="AJ505" s="332">
        <v>0</v>
      </c>
      <c r="AK505" s="332">
        <v>589495457</v>
      </c>
      <c r="AL505" s="332">
        <v>869876</v>
      </c>
      <c r="AM505" s="332">
        <v>0</v>
      </c>
      <c r="AN505" s="332">
        <v>0</v>
      </c>
    </row>
    <row r="506" spans="1:40" x14ac:dyDescent="0.25">
      <c r="A506" s="298">
        <v>302010401</v>
      </c>
      <c r="B506" s="299" t="s">
        <v>701</v>
      </c>
      <c r="C506" s="300">
        <v>170000000</v>
      </c>
      <c r="D506" s="300">
        <f>+D507+D508+D509</f>
        <v>560000000</v>
      </c>
      <c r="E506" s="300">
        <f t="shared" ref="E506:P506" si="223">+E507+E508+E509</f>
        <v>0</v>
      </c>
      <c r="F506" s="300">
        <f t="shared" si="223"/>
        <v>123218543</v>
      </c>
      <c r="G506" s="300">
        <f t="shared" si="223"/>
        <v>0</v>
      </c>
      <c r="H506" s="300">
        <f t="shared" si="208"/>
        <v>436781457</v>
      </c>
      <c r="I506" s="300">
        <f t="shared" si="223"/>
        <v>0</v>
      </c>
      <c r="J506" s="300">
        <f t="shared" si="223"/>
        <v>435911581</v>
      </c>
      <c r="K506" s="300">
        <f t="shared" si="209"/>
        <v>869876</v>
      </c>
      <c r="L506" s="300">
        <f t="shared" si="223"/>
        <v>0</v>
      </c>
      <c r="M506" s="300">
        <f t="shared" si="223"/>
        <v>0</v>
      </c>
      <c r="N506" s="300">
        <f t="shared" si="204"/>
        <v>435911581</v>
      </c>
      <c r="O506" s="300">
        <f t="shared" si="223"/>
        <v>0</v>
      </c>
      <c r="P506" s="300">
        <f t="shared" si="223"/>
        <v>436781457</v>
      </c>
      <c r="Q506" s="300">
        <f t="shared" si="205"/>
        <v>869876</v>
      </c>
      <c r="R506" s="300">
        <f t="shared" si="206"/>
        <v>0</v>
      </c>
      <c r="S506" s="300">
        <f t="shared" si="207"/>
        <v>0</v>
      </c>
      <c r="U506" s="324">
        <v>302010401</v>
      </c>
      <c r="V506" s="329" t="s">
        <v>701</v>
      </c>
      <c r="W506" s="332">
        <v>560000000</v>
      </c>
      <c r="X506" s="332">
        <v>0</v>
      </c>
      <c r="Y506" s="332">
        <v>123218543</v>
      </c>
      <c r="Z506" s="332">
        <v>0</v>
      </c>
      <c r="AA506" s="332">
        <v>0</v>
      </c>
      <c r="AB506" s="332">
        <v>0</v>
      </c>
      <c r="AC506" s="332">
        <v>436781457</v>
      </c>
      <c r="AD506" s="332">
        <v>0</v>
      </c>
      <c r="AE506" s="332">
        <v>435911581</v>
      </c>
      <c r="AF506" s="332">
        <v>869876</v>
      </c>
      <c r="AG506" s="332">
        <v>0</v>
      </c>
      <c r="AH506" s="332">
        <v>0</v>
      </c>
      <c r="AI506" s="332">
        <v>435911581</v>
      </c>
      <c r="AJ506" s="332">
        <v>0</v>
      </c>
      <c r="AK506" s="332">
        <v>436781457</v>
      </c>
      <c r="AL506" s="332">
        <v>869876</v>
      </c>
      <c r="AM506" s="332">
        <v>0</v>
      </c>
      <c r="AN506" s="332">
        <v>0</v>
      </c>
    </row>
    <row r="507" spans="1:40" s="4" customFormat="1" x14ac:dyDescent="0.25">
      <c r="A507" s="301">
        <v>30201040101</v>
      </c>
      <c r="B507" s="178" t="s">
        <v>702</v>
      </c>
      <c r="C507" s="139">
        <v>170000000</v>
      </c>
      <c r="D507" s="139">
        <v>100000000</v>
      </c>
      <c r="E507" s="139">
        <v>0</v>
      </c>
      <c r="F507" s="139">
        <v>100000000</v>
      </c>
      <c r="G507" s="139">
        <v>0</v>
      </c>
      <c r="H507" s="139">
        <f t="shared" si="208"/>
        <v>0</v>
      </c>
      <c r="I507" s="139">
        <v>0</v>
      </c>
      <c r="J507" s="139">
        <v>0</v>
      </c>
      <c r="K507" s="139">
        <f t="shared" si="209"/>
        <v>0</v>
      </c>
      <c r="L507" s="139">
        <v>0</v>
      </c>
      <c r="M507" s="139">
        <v>0</v>
      </c>
      <c r="N507" s="139">
        <f t="shared" si="204"/>
        <v>0</v>
      </c>
      <c r="O507" s="139">
        <v>0</v>
      </c>
      <c r="P507" s="139">
        <v>0</v>
      </c>
      <c r="Q507" s="139">
        <f t="shared" si="205"/>
        <v>0</v>
      </c>
      <c r="R507" s="139">
        <f t="shared" si="206"/>
        <v>0</v>
      </c>
      <c r="S507" s="139">
        <f t="shared" si="207"/>
        <v>0</v>
      </c>
      <c r="U507" s="324">
        <v>30201040101</v>
      </c>
      <c r="V507" s="329" t="s">
        <v>702</v>
      </c>
      <c r="W507" s="332">
        <v>100000000</v>
      </c>
      <c r="X507" s="332">
        <v>0</v>
      </c>
      <c r="Y507" s="332">
        <v>100000000</v>
      </c>
      <c r="Z507" s="332">
        <v>0</v>
      </c>
      <c r="AA507" s="332">
        <v>0</v>
      </c>
      <c r="AB507" s="332">
        <v>0</v>
      </c>
      <c r="AC507" s="332">
        <v>0</v>
      </c>
      <c r="AD507" s="332">
        <v>0</v>
      </c>
      <c r="AE507" s="332">
        <v>0</v>
      </c>
      <c r="AF507" s="332">
        <v>0</v>
      </c>
      <c r="AG507" s="332">
        <v>0</v>
      </c>
      <c r="AH507" s="332">
        <v>0</v>
      </c>
      <c r="AI507" s="332">
        <v>0</v>
      </c>
      <c r="AJ507" s="332">
        <v>0</v>
      </c>
      <c r="AK507" s="332">
        <v>0</v>
      </c>
      <c r="AL507" s="332">
        <v>0</v>
      </c>
      <c r="AM507" s="332">
        <v>0</v>
      </c>
      <c r="AN507" s="332">
        <v>0</v>
      </c>
    </row>
    <row r="508" spans="1:40" s="4" customFormat="1" x14ac:dyDescent="0.25">
      <c r="A508" s="296">
        <v>30201040102</v>
      </c>
      <c r="B508" s="178" t="s">
        <v>703</v>
      </c>
      <c r="C508" s="139"/>
      <c r="D508" s="139">
        <v>30000000</v>
      </c>
      <c r="E508" s="139">
        <v>0</v>
      </c>
      <c r="F508" s="139">
        <v>23218543</v>
      </c>
      <c r="G508" s="139">
        <v>0</v>
      </c>
      <c r="H508" s="139">
        <f t="shared" si="208"/>
        <v>6781457</v>
      </c>
      <c r="I508" s="139">
        <v>0</v>
      </c>
      <c r="J508" s="139">
        <v>6781457</v>
      </c>
      <c r="K508" s="139">
        <f t="shared" si="209"/>
        <v>0</v>
      </c>
      <c r="L508" s="139">
        <v>0</v>
      </c>
      <c r="M508" s="139">
        <v>0</v>
      </c>
      <c r="N508" s="139">
        <f t="shared" si="204"/>
        <v>6781457</v>
      </c>
      <c r="O508" s="139">
        <v>0</v>
      </c>
      <c r="P508" s="139">
        <v>6781457</v>
      </c>
      <c r="Q508" s="139">
        <f t="shared" si="205"/>
        <v>0</v>
      </c>
      <c r="R508" s="139">
        <f t="shared" si="206"/>
        <v>0</v>
      </c>
      <c r="S508" s="139">
        <f t="shared" si="207"/>
        <v>0</v>
      </c>
      <c r="U508" s="324">
        <v>30201040102</v>
      </c>
      <c r="V508" s="329" t="s">
        <v>703</v>
      </c>
      <c r="W508" s="332">
        <v>30000000</v>
      </c>
      <c r="X508" s="332">
        <v>0</v>
      </c>
      <c r="Y508" s="332">
        <v>23218543</v>
      </c>
      <c r="Z508" s="332">
        <v>0</v>
      </c>
      <c r="AA508" s="332">
        <v>0</v>
      </c>
      <c r="AB508" s="332">
        <v>0</v>
      </c>
      <c r="AC508" s="332">
        <v>6781457</v>
      </c>
      <c r="AD508" s="332">
        <v>0</v>
      </c>
      <c r="AE508" s="332">
        <v>6781457</v>
      </c>
      <c r="AF508" s="332">
        <v>0</v>
      </c>
      <c r="AG508" s="332">
        <v>0</v>
      </c>
      <c r="AH508" s="332">
        <v>0</v>
      </c>
      <c r="AI508" s="332">
        <v>6781457</v>
      </c>
      <c r="AJ508" s="332">
        <v>0</v>
      </c>
      <c r="AK508" s="332">
        <v>6781457</v>
      </c>
      <c r="AL508" s="332">
        <v>0</v>
      </c>
      <c r="AM508" s="332">
        <v>0</v>
      </c>
      <c r="AN508" s="332">
        <v>0</v>
      </c>
    </row>
    <row r="509" spans="1:40" s="4" customFormat="1" x14ac:dyDescent="0.25">
      <c r="A509" s="297">
        <v>30201040103</v>
      </c>
      <c r="B509" s="178" t="s">
        <v>704</v>
      </c>
      <c r="C509" s="139"/>
      <c r="D509" s="139">
        <v>430000000</v>
      </c>
      <c r="E509" s="139">
        <v>0</v>
      </c>
      <c r="F509" s="139">
        <v>0</v>
      </c>
      <c r="G509" s="139">
        <v>0</v>
      </c>
      <c r="H509" s="139">
        <f t="shared" si="208"/>
        <v>430000000</v>
      </c>
      <c r="I509" s="139">
        <v>0</v>
      </c>
      <c r="J509" s="139">
        <v>429130124</v>
      </c>
      <c r="K509" s="139">
        <f t="shared" si="209"/>
        <v>869876</v>
      </c>
      <c r="L509" s="139">
        <v>0</v>
      </c>
      <c r="M509" s="139">
        <v>0</v>
      </c>
      <c r="N509" s="139">
        <f t="shared" si="204"/>
        <v>429130124</v>
      </c>
      <c r="O509" s="139">
        <v>0</v>
      </c>
      <c r="P509" s="139">
        <v>430000000</v>
      </c>
      <c r="Q509" s="139">
        <f t="shared" si="205"/>
        <v>869876</v>
      </c>
      <c r="R509" s="139">
        <f t="shared" si="206"/>
        <v>0</v>
      </c>
      <c r="S509" s="139">
        <f t="shared" si="207"/>
        <v>0</v>
      </c>
      <c r="U509" s="324">
        <v>30201040103</v>
      </c>
      <c r="V509" s="329" t="s">
        <v>704</v>
      </c>
      <c r="W509" s="332">
        <v>430000000</v>
      </c>
      <c r="X509" s="332">
        <v>0</v>
      </c>
      <c r="Y509" s="332">
        <v>0</v>
      </c>
      <c r="Z509" s="332">
        <v>0</v>
      </c>
      <c r="AA509" s="332">
        <v>0</v>
      </c>
      <c r="AB509" s="332">
        <v>0</v>
      </c>
      <c r="AC509" s="332">
        <v>430000000</v>
      </c>
      <c r="AD509" s="332">
        <v>0</v>
      </c>
      <c r="AE509" s="332">
        <v>429130124</v>
      </c>
      <c r="AF509" s="332">
        <v>869876</v>
      </c>
      <c r="AG509" s="332">
        <v>0</v>
      </c>
      <c r="AH509" s="332">
        <v>0</v>
      </c>
      <c r="AI509" s="332">
        <v>429130124</v>
      </c>
      <c r="AJ509" s="332">
        <v>0</v>
      </c>
      <c r="AK509" s="332">
        <v>430000000</v>
      </c>
      <c r="AL509" s="332">
        <v>869876</v>
      </c>
      <c r="AM509" s="332">
        <v>0</v>
      </c>
      <c r="AN509" s="332">
        <v>0</v>
      </c>
    </row>
    <row r="510" spans="1:40" x14ac:dyDescent="0.25">
      <c r="A510" s="298">
        <v>302010402</v>
      </c>
      <c r="B510" s="299" t="s">
        <v>705</v>
      </c>
      <c r="C510" s="300">
        <v>70000000</v>
      </c>
      <c r="D510" s="300">
        <f>+D511+D512+D513</f>
        <v>140000000</v>
      </c>
      <c r="E510" s="300">
        <f t="shared" ref="E510:P510" si="224">+E511+E512+E513</f>
        <v>0</v>
      </c>
      <c r="F510" s="300">
        <f t="shared" si="224"/>
        <v>15000000</v>
      </c>
      <c r="G510" s="300">
        <f t="shared" si="224"/>
        <v>0</v>
      </c>
      <c r="H510" s="300">
        <f t="shared" si="208"/>
        <v>125000000</v>
      </c>
      <c r="I510" s="300">
        <f t="shared" si="224"/>
        <v>0</v>
      </c>
      <c r="J510" s="300">
        <f t="shared" si="224"/>
        <v>125000000</v>
      </c>
      <c r="K510" s="300">
        <f t="shared" si="209"/>
        <v>0</v>
      </c>
      <c r="L510" s="300">
        <f t="shared" si="224"/>
        <v>0</v>
      </c>
      <c r="M510" s="300">
        <f t="shared" si="224"/>
        <v>33164400</v>
      </c>
      <c r="N510" s="300">
        <f t="shared" si="204"/>
        <v>91835600</v>
      </c>
      <c r="O510" s="300">
        <f t="shared" si="224"/>
        <v>0</v>
      </c>
      <c r="P510" s="300">
        <f t="shared" si="224"/>
        <v>125000000</v>
      </c>
      <c r="Q510" s="300">
        <f t="shared" si="205"/>
        <v>0</v>
      </c>
      <c r="R510" s="300">
        <f t="shared" si="206"/>
        <v>0</v>
      </c>
      <c r="S510" s="300">
        <f t="shared" si="207"/>
        <v>33164400</v>
      </c>
      <c r="U510" s="324">
        <v>302010402</v>
      </c>
      <c r="V510" s="329" t="s">
        <v>705</v>
      </c>
      <c r="W510" s="332">
        <v>140000000</v>
      </c>
      <c r="X510" s="332">
        <v>0</v>
      </c>
      <c r="Y510" s="332">
        <v>15000000</v>
      </c>
      <c r="Z510" s="332">
        <v>0</v>
      </c>
      <c r="AA510" s="332">
        <v>0</v>
      </c>
      <c r="AB510" s="332">
        <v>0</v>
      </c>
      <c r="AC510" s="332">
        <v>125000000</v>
      </c>
      <c r="AD510" s="332">
        <v>0</v>
      </c>
      <c r="AE510" s="332">
        <v>125000000</v>
      </c>
      <c r="AF510" s="332">
        <v>0</v>
      </c>
      <c r="AG510" s="332">
        <v>0</v>
      </c>
      <c r="AH510" s="332">
        <v>33164400</v>
      </c>
      <c r="AI510" s="332">
        <v>91835600</v>
      </c>
      <c r="AJ510" s="332">
        <v>0</v>
      </c>
      <c r="AK510" s="332">
        <v>125000000</v>
      </c>
      <c r="AL510" s="332">
        <v>0</v>
      </c>
      <c r="AM510" s="332">
        <v>0</v>
      </c>
      <c r="AN510" s="332">
        <v>0</v>
      </c>
    </row>
    <row r="511" spans="1:40" x14ac:dyDescent="0.25">
      <c r="A511" s="301">
        <v>30201040201</v>
      </c>
      <c r="B511" s="178" t="s">
        <v>706</v>
      </c>
      <c r="C511" s="139">
        <v>20000000</v>
      </c>
      <c r="D511" s="139">
        <v>15000000</v>
      </c>
      <c r="E511" s="139">
        <v>0</v>
      </c>
      <c r="F511" s="139">
        <v>15000000</v>
      </c>
      <c r="G511" s="139">
        <v>0</v>
      </c>
      <c r="H511" s="139">
        <f t="shared" si="208"/>
        <v>0</v>
      </c>
      <c r="I511" s="139">
        <v>0</v>
      </c>
      <c r="J511" s="139">
        <v>0</v>
      </c>
      <c r="K511" s="139">
        <f t="shared" si="209"/>
        <v>0</v>
      </c>
      <c r="L511" s="139">
        <v>0</v>
      </c>
      <c r="M511" s="139">
        <v>0</v>
      </c>
      <c r="N511" s="139">
        <f t="shared" si="204"/>
        <v>0</v>
      </c>
      <c r="O511" s="139">
        <v>0</v>
      </c>
      <c r="P511" s="139">
        <v>0</v>
      </c>
      <c r="Q511" s="139">
        <f t="shared" si="205"/>
        <v>0</v>
      </c>
      <c r="R511" s="139">
        <f t="shared" si="206"/>
        <v>0</v>
      </c>
      <c r="S511" s="139">
        <f t="shared" si="207"/>
        <v>0</v>
      </c>
      <c r="U511" s="324">
        <v>30201040201</v>
      </c>
      <c r="V511" s="329" t="s">
        <v>706</v>
      </c>
      <c r="W511" s="332">
        <v>15000000</v>
      </c>
      <c r="X511" s="332">
        <v>0</v>
      </c>
      <c r="Y511" s="332">
        <v>15000000</v>
      </c>
      <c r="Z511" s="332">
        <v>0</v>
      </c>
      <c r="AA511" s="332">
        <v>0</v>
      </c>
      <c r="AB511" s="332">
        <v>0</v>
      </c>
      <c r="AC511" s="332">
        <v>0</v>
      </c>
      <c r="AD511" s="332">
        <v>0</v>
      </c>
      <c r="AE511" s="332">
        <v>0</v>
      </c>
      <c r="AF511" s="332">
        <v>0</v>
      </c>
      <c r="AG511" s="332">
        <v>0</v>
      </c>
      <c r="AH511" s="332">
        <v>0</v>
      </c>
      <c r="AI511" s="332">
        <v>0</v>
      </c>
      <c r="AJ511" s="332">
        <v>0</v>
      </c>
      <c r="AK511" s="332">
        <v>0</v>
      </c>
      <c r="AL511" s="332">
        <v>0</v>
      </c>
      <c r="AM511" s="332">
        <v>0</v>
      </c>
      <c r="AN511" s="332">
        <v>0</v>
      </c>
    </row>
    <row r="512" spans="1:40" s="4" customFormat="1" x14ac:dyDescent="0.25">
      <c r="A512" s="296">
        <v>30201040202</v>
      </c>
      <c r="B512" s="178" t="s">
        <v>707</v>
      </c>
      <c r="C512" s="139"/>
      <c r="D512" s="139">
        <v>25000000</v>
      </c>
      <c r="E512" s="139">
        <v>0</v>
      </c>
      <c r="F512" s="139">
        <v>0</v>
      </c>
      <c r="G512" s="139">
        <v>0</v>
      </c>
      <c r="H512" s="139">
        <f t="shared" si="208"/>
        <v>25000000</v>
      </c>
      <c r="I512" s="139">
        <v>0</v>
      </c>
      <c r="J512" s="139">
        <v>25000000</v>
      </c>
      <c r="K512" s="139">
        <f t="shared" si="209"/>
        <v>0</v>
      </c>
      <c r="L512" s="139">
        <v>0</v>
      </c>
      <c r="M512" s="139">
        <v>0</v>
      </c>
      <c r="N512" s="139">
        <f t="shared" si="204"/>
        <v>25000000</v>
      </c>
      <c r="O512" s="139">
        <v>0</v>
      </c>
      <c r="P512" s="139">
        <v>25000000</v>
      </c>
      <c r="Q512" s="139">
        <f t="shared" si="205"/>
        <v>0</v>
      </c>
      <c r="R512" s="139">
        <f t="shared" si="206"/>
        <v>0</v>
      </c>
      <c r="S512" s="139">
        <f t="shared" si="207"/>
        <v>0</v>
      </c>
      <c r="U512" s="324">
        <v>30201040202</v>
      </c>
      <c r="V512" s="329" t="s">
        <v>707</v>
      </c>
      <c r="W512" s="332">
        <v>25000000</v>
      </c>
      <c r="X512" s="332">
        <v>0</v>
      </c>
      <c r="Y512" s="332">
        <v>0</v>
      </c>
      <c r="Z512" s="332">
        <v>0</v>
      </c>
      <c r="AA512" s="332">
        <v>0</v>
      </c>
      <c r="AB512" s="332">
        <v>0</v>
      </c>
      <c r="AC512" s="332">
        <v>25000000</v>
      </c>
      <c r="AD512" s="332">
        <v>0</v>
      </c>
      <c r="AE512" s="332">
        <v>25000000</v>
      </c>
      <c r="AF512" s="332">
        <v>0</v>
      </c>
      <c r="AG512" s="332">
        <v>0</v>
      </c>
      <c r="AH512" s="332">
        <v>0</v>
      </c>
      <c r="AI512" s="332">
        <v>25000000</v>
      </c>
      <c r="AJ512" s="332">
        <v>0</v>
      </c>
      <c r="AK512" s="332">
        <v>25000000</v>
      </c>
      <c r="AL512" s="332">
        <v>0</v>
      </c>
      <c r="AM512" s="332">
        <v>0</v>
      </c>
      <c r="AN512" s="332">
        <v>0</v>
      </c>
    </row>
    <row r="513" spans="1:40" s="4" customFormat="1" x14ac:dyDescent="0.25">
      <c r="A513" s="297">
        <v>30201040203</v>
      </c>
      <c r="B513" s="178" t="s">
        <v>708</v>
      </c>
      <c r="C513" s="139">
        <v>50000000</v>
      </c>
      <c r="D513" s="139">
        <v>100000000</v>
      </c>
      <c r="E513" s="139">
        <v>0</v>
      </c>
      <c r="F513" s="139">
        <v>0</v>
      </c>
      <c r="G513" s="139">
        <v>0</v>
      </c>
      <c r="H513" s="139">
        <f t="shared" si="208"/>
        <v>100000000</v>
      </c>
      <c r="I513" s="139">
        <v>0</v>
      </c>
      <c r="J513" s="139">
        <v>100000000</v>
      </c>
      <c r="K513" s="139">
        <f t="shared" si="209"/>
        <v>0</v>
      </c>
      <c r="L513" s="139">
        <v>0</v>
      </c>
      <c r="M513" s="139">
        <v>33164400</v>
      </c>
      <c r="N513" s="139">
        <f t="shared" si="204"/>
        <v>66835600</v>
      </c>
      <c r="O513" s="139">
        <v>0</v>
      </c>
      <c r="P513" s="139">
        <v>100000000</v>
      </c>
      <c r="Q513" s="139">
        <f t="shared" si="205"/>
        <v>0</v>
      </c>
      <c r="R513" s="139">
        <f t="shared" si="206"/>
        <v>0</v>
      </c>
      <c r="S513" s="139">
        <f t="shared" si="207"/>
        <v>33164400</v>
      </c>
      <c r="U513" s="324">
        <v>30201040203</v>
      </c>
      <c r="V513" s="329" t="s">
        <v>708</v>
      </c>
      <c r="W513" s="332">
        <v>100000000</v>
      </c>
      <c r="X513" s="332">
        <v>0</v>
      </c>
      <c r="Y513" s="332">
        <v>0</v>
      </c>
      <c r="Z513" s="332">
        <v>0</v>
      </c>
      <c r="AA513" s="332">
        <v>0</v>
      </c>
      <c r="AB513" s="332">
        <v>0</v>
      </c>
      <c r="AC513" s="332">
        <v>100000000</v>
      </c>
      <c r="AD513" s="332">
        <v>0</v>
      </c>
      <c r="AE513" s="332">
        <v>100000000</v>
      </c>
      <c r="AF513" s="332">
        <v>0</v>
      </c>
      <c r="AG513" s="332">
        <v>0</v>
      </c>
      <c r="AH513" s="332">
        <v>33164400</v>
      </c>
      <c r="AI513" s="332">
        <v>66835600</v>
      </c>
      <c r="AJ513" s="332">
        <v>0</v>
      </c>
      <c r="AK513" s="332">
        <v>100000000</v>
      </c>
      <c r="AL513" s="332">
        <v>0</v>
      </c>
      <c r="AM513" s="332">
        <v>0</v>
      </c>
      <c r="AN513" s="332">
        <v>0</v>
      </c>
    </row>
    <row r="514" spans="1:40" x14ac:dyDescent="0.25">
      <c r="A514" s="298">
        <v>302010403</v>
      </c>
      <c r="B514" s="299" t="s">
        <v>709</v>
      </c>
      <c r="C514" s="300">
        <v>45644843</v>
      </c>
      <c r="D514" s="300">
        <f>+D516+D517</f>
        <v>40000000</v>
      </c>
      <c r="E514" s="300">
        <f t="shared" ref="E514:P514" si="225">+E516+E517</f>
        <v>0</v>
      </c>
      <c r="F514" s="300">
        <f t="shared" si="225"/>
        <v>12286000</v>
      </c>
      <c r="G514" s="300">
        <f t="shared" si="225"/>
        <v>0</v>
      </c>
      <c r="H514" s="300">
        <f t="shared" si="208"/>
        <v>27714000</v>
      </c>
      <c r="I514" s="300">
        <f t="shared" si="225"/>
        <v>0</v>
      </c>
      <c r="J514" s="300">
        <f t="shared" si="225"/>
        <v>27714000</v>
      </c>
      <c r="K514" s="300">
        <f t="shared" si="209"/>
        <v>0</v>
      </c>
      <c r="L514" s="300">
        <f t="shared" si="225"/>
        <v>3944454</v>
      </c>
      <c r="M514" s="300">
        <f t="shared" si="225"/>
        <v>11862738</v>
      </c>
      <c r="N514" s="300">
        <f t="shared" si="204"/>
        <v>15851262</v>
      </c>
      <c r="O514" s="300">
        <f t="shared" si="225"/>
        <v>0</v>
      </c>
      <c r="P514" s="300">
        <f t="shared" si="225"/>
        <v>27714000</v>
      </c>
      <c r="Q514" s="300">
        <f t="shared" si="205"/>
        <v>0</v>
      </c>
      <c r="R514" s="300">
        <f t="shared" si="206"/>
        <v>0</v>
      </c>
      <c r="S514" s="300">
        <f t="shared" si="207"/>
        <v>11862738</v>
      </c>
      <c r="U514" s="324">
        <v>302010403</v>
      </c>
      <c r="V514" s="329" t="s">
        <v>709</v>
      </c>
      <c r="W514" s="332">
        <v>40000000</v>
      </c>
      <c r="X514" s="332">
        <v>0</v>
      </c>
      <c r="Y514" s="332">
        <v>12286000</v>
      </c>
      <c r="Z514" s="332">
        <v>0</v>
      </c>
      <c r="AA514" s="332">
        <v>0</v>
      </c>
      <c r="AB514" s="332">
        <v>0</v>
      </c>
      <c r="AC514" s="332">
        <v>27714000</v>
      </c>
      <c r="AD514" s="332">
        <v>0</v>
      </c>
      <c r="AE514" s="332">
        <v>27714000</v>
      </c>
      <c r="AF514" s="332">
        <v>0</v>
      </c>
      <c r="AG514" s="332">
        <v>3944454</v>
      </c>
      <c r="AH514" s="332">
        <v>11862738</v>
      </c>
      <c r="AI514" s="332">
        <v>15851262</v>
      </c>
      <c r="AJ514" s="332">
        <v>0</v>
      </c>
      <c r="AK514" s="332">
        <v>27714000</v>
      </c>
      <c r="AL514" s="332">
        <v>0</v>
      </c>
      <c r="AM514" s="332">
        <v>0</v>
      </c>
      <c r="AN514" s="332">
        <v>0</v>
      </c>
    </row>
    <row r="515" spans="1:40" x14ac:dyDescent="0.25">
      <c r="A515" s="302">
        <v>30201040301</v>
      </c>
      <c r="B515" s="303" t="s">
        <v>1739</v>
      </c>
      <c r="C515" s="304">
        <v>45644843</v>
      </c>
      <c r="D515" s="300"/>
      <c r="E515" s="300"/>
      <c r="F515" s="300"/>
      <c r="G515" s="300"/>
      <c r="H515" s="300">
        <f t="shared" si="208"/>
        <v>0</v>
      </c>
      <c r="I515" s="300"/>
      <c r="J515" s="300"/>
      <c r="K515" s="300">
        <f t="shared" si="209"/>
        <v>0</v>
      </c>
      <c r="L515" s="300"/>
      <c r="M515" s="300"/>
      <c r="N515" s="300">
        <f t="shared" si="204"/>
        <v>0</v>
      </c>
      <c r="O515" s="300"/>
      <c r="P515" s="300"/>
      <c r="Q515" s="300">
        <f t="shared" si="205"/>
        <v>0</v>
      </c>
      <c r="R515" s="300">
        <f t="shared" si="206"/>
        <v>0</v>
      </c>
      <c r="S515" s="300">
        <f t="shared" si="207"/>
        <v>0</v>
      </c>
      <c r="U515" s="324"/>
      <c r="V515" s="329"/>
      <c r="W515" s="332"/>
      <c r="X515" s="332"/>
      <c r="Y515" s="332"/>
      <c r="Z515" s="332"/>
      <c r="AA515" s="332"/>
      <c r="AB515" s="332"/>
      <c r="AC515" s="332"/>
      <c r="AD515" s="332"/>
      <c r="AE515" s="332"/>
      <c r="AF515" s="332"/>
      <c r="AG515" s="332"/>
      <c r="AH515" s="332"/>
      <c r="AI515" s="332"/>
      <c r="AJ515" s="332"/>
      <c r="AK515" s="332"/>
      <c r="AL515" s="332"/>
      <c r="AM515" s="332"/>
      <c r="AN515" s="332"/>
    </row>
    <row r="516" spans="1:40" s="47" customFormat="1" x14ac:dyDescent="0.25">
      <c r="A516" s="296">
        <v>30201040302</v>
      </c>
      <c r="B516" s="178" t="s">
        <v>710</v>
      </c>
      <c r="C516" s="139"/>
      <c r="D516" s="139">
        <v>10000000</v>
      </c>
      <c r="E516" s="139">
        <v>0</v>
      </c>
      <c r="F516" s="139">
        <v>10000000</v>
      </c>
      <c r="G516" s="139">
        <v>0</v>
      </c>
      <c r="H516" s="139">
        <f t="shared" si="208"/>
        <v>0</v>
      </c>
      <c r="I516" s="139">
        <v>0</v>
      </c>
      <c r="J516" s="139">
        <v>0</v>
      </c>
      <c r="K516" s="139">
        <f t="shared" si="209"/>
        <v>0</v>
      </c>
      <c r="L516" s="139">
        <v>0</v>
      </c>
      <c r="M516" s="139">
        <v>0</v>
      </c>
      <c r="N516" s="139">
        <f t="shared" si="204"/>
        <v>0</v>
      </c>
      <c r="O516" s="139">
        <v>0</v>
      </c>
      <c r="P516" s="139">
        <v>0</v>
      </c>
      <c r="Q516" s="139">
        <f t="shared" si="205"/>
        <v>0</v>
      </c>
      <c r="R516" s="139">
        <f t="shared" si="206"/>
        <v>0</v>
      </c>
      <c r="S516" s="139">
        <f t="shared" si="207"/>
        <v>0</v>
      </c>
      <c r="U516" s="324">
        <v>30201040302</v>
      </c>
      <c r="V516" s="329" t="s">
        <v>710</v>
      </c>
      <c r="W516" s="332">
        <v>10000000</v>
      </c>
      <c r="X516" s="332">
        <v>0</v>
      </c>
      <c r="Y516" s="332">
        <v>10000000</v>
      </c>
      <c r="Z516" s="332">
        <v>0</v>
      </c>
      <c r="AA516" s="332">
        <v>0</v>
      </c>
      <c r="AB516" s="332">
        <v>0</v>
      </c>
      <c r="AC516" s="332">
        <v>0</v>
      </c>
      <c r="AD516" s="332">
        <v>0</v>
      </c>
      <c r="AE516" s="332">
        <v>0</v>
      </c>
      <c r="AF516" s="332">
        <v>0</v>
      </c>
      <c r="AG516" s="332">
        <v>0</v>
      </c>
      <c r="AH516" s="332">
        <v>0</v>
      </c>
      <c r="AI516" s="332">
        <v>0</v>
      </c>
      <c r="AJ516" s="332">
        <v>0</v>
      </c>
      <c r="AK516" s="332">
        <v>0</v>
      </c>
      <c r="AL516" s="332">
        <v>0</v>
      </c>
      <c r="AM516" s="332">
        <v>0</v>
      </c>
      <c r="AN516" s="332">
        <v>0</v>
      </c>
    </row>
    <row r="517" spans="1:40" s="4" customFormat="1" x14ac:dyDescent="0.25">
      <c r="A517" s="297">
        <v>30201040303</v>
      </c>
      <c r="B517" s="178" t="s">
        <v>711</v>
      </c>
      <c r="C517" s="139"/>
      <c r="D517" s="139">
        <v>30000000</v>
      </c>
      <c r="E517" s="139">
        <v>0</v>
      </c>
      <c r="F517" s="139">
        <v>2286000</v>
      </c>
      <c r="G517" s="139">
        <v>0</v>
      </c>
      <c r="H517" s="139">
        <f t="shared" si="208"/>
        <v>27714000</v>
      </c>
      <c r="I517" s="139">
        <v>0</v>
      </c>
      <c r="J517" s="139">
        <v>27714000</v>
      </c>
      <c r="K517" s="139">
        <f t="shared" si="209"/>
        <v>0</v>
      </c>
      <c r="L517" s="139">
        <v>3944454</v>
      </c>
      <c r="M517" s="139">
        <v>11862738</v>
      </c>
      <c r="N517" s="139">
        <f t="shared" si="204"/>
        <v>15851262</v>
      </c>
      <c r="O517" s="139">
        <v>0</v>
      </c>
      <c r="P517" s="139">
        <v>27714000</v>
      </c>
      <c r="Q517" s="139">
        <f t="shared" si="205"/>
        <v>0</v>
      </c>
      <c r="R517" s="139">
        <f t="shared" si="206"/>
        <v>0</v>
      </c>
      <c r="S517" s="139">
        <f t="shared" si="207"/>
        <v>11862738</v>
      </c>
      <c r="U517" s="324">
        <v>30201040303</v>
      </c>
      <c r="V517" s="329" t="s">
        <v>711</v>
      </c>
      <c r="W517" s="332">
        <v>30000000</v>
      </c>
      <c r="X517" s="332">
        <v>0</v>
      </c>
      <c r="Y517" s="332">
        <v>2286000</v>
      </c>
      <c r="Z517" s="332">
        <v>0</v>
      </c>
      <c r="AA517" s="332">
        <v>0</v>
      </c>
      <c r="AB517" s="332">
        <v>0</v>
      </c>
      <c r="AC517" s="332">
        <v>27714000</v>
      </c>
      <c r="AD517" s="332">
        <v>0</v>
      </c>
      <c r="AE517" s="332">
        <v>27714000</v>
      </c>
      <c r="AF517" s="332">
        <v>0</v>
      </c>
      <c r="AG517" s="332">
        <v>3944454</v>
      </c>
      <c r="AH517" s="332">
        <v>11862738</v>
      </c>
      <c r="AI517" s="332">
        <v>15851262</v>
      </c>
      <c r="AJ517" s="332">
        <v>0</v>
      </c>
      <c r="AK517" s="332">
        <v>27714000</v>
      </c>
      <c r="AL517" s="332">
        <v>0</v>
      </c>
      <c r="AM517" s="332">
        <v>0</v>
      </c>
      <c r="AN517" s="332">
        <v>0</v>
      </c>
    </row>
    <row r="518" spans="1:40" s="4" customFormat="1" x14ac:dyDescent="0.25">
      <c r="A518" s="298">
        <v>302010404</v>
      </c>
      <c r="B518" s="299" t="s">
        <v>712</v>
      </c>
      <c r="C518" s="300">
        <v>20000000</v>
      </c>
      <c r="D518" s="300">
        <f>+D519+D520+D521</f>
        <v>55000000</v>
      </c>
      <c r="E518" s="300">
        <f t="shared" ref="E518:P518" si="226">+E519+E520+E521</f>
        <v>0</v>
      </c>
      <c r="F518" s="300">
        <f t="shared" si="226"/>
        <v>55000000</v>
      </c>
      <c r="G518" s="300">
        <f t="shared" si="226"/>
        <v>0</v>
      </c>
      <c r="H518" s="300">
        <f t="shared" si="208"/>
        <v>0</v>
      </c>
      <c r="I518" s="300">
        <f t="shared" si="226"/>
        <v>0</v>
      </c>
      <c r="J518" s="300">
        <f t="shared" si="226"/>
        <v>0</v>
      </c>
      <c r="K518" s="300">
        <f t="shared" si="209"/>
        <v>0</v>
      </c>
      <c r="L518" s="300">
        <f t="shared" si="226"/>
        <v>0</v>
      </c>
      <c r="M518" s="300">
        <f t="shared" si="226"/>
        <v>0</v>
      </c>
      <c r="N518" s="300">
        <f t="shared" si="204"/>
        <v>0</v>
      </c>
      <c r="O518" s="300">
        <f t="shared" si="226"/>
        <v>0</v>
      </c>
      <c r="P518" s="300">
        <f t="shared" si="226"/>
        <v>0</v>
      </c>
      <c r="Q518" s="300">
        <f t="shared" si="205"/>
        <v>0</v>
      </c>
      <c r="R518" s="300">
        <f t="shared" si="206"/>
        <v>0</v>
      </c>
      <c r="S518" s="300">
        <f t="shared" si="207"/>
        <v>0</v>
      </c>
      <c r="U518" s="324">
        <v>302010404</v>
      </c>
      <c r="V518" s="329" t="s">
        <v>712</v>
      </c>
      <c r="W518" s="332">
        <v>55000000</v>
      </c>
      <c r="X518" s="332">
        <v>0</v>
      </c>
      <c r="Y518" s="332">
        <v>55000000</v>
      </c>
      <c r="Z518" s="332">
        <v>0</v>
      </c>
      <c r="AA518" s="332">
        <v>0</v>
      </c>
      <c r="AB518" s="332">
        <v>0</v>
      </c>
      <c r="AC518" s="332">
        <v>0</v>
      </c>
      <c r="AD518" s="332">
        <v>0</v>
      </c>
      <c r="AE518" s="332">
        <v>0</v>
      </c>
      <c r="AF518" s="332">
        <v>0</v>
      </c>
      <c r="AG518" s="332">
        <v>0</v>
      </c>
      <c r="AH518" s="332">
        <v>0</v>
      </c>
      <c r="AI518" s="332">
        <v>0</v>
      </c>
      <c r="AJ518" s="332">
        <v>0</v>
      </c>
      <c r="AK518" s="332">
        <v>0</v>
      </c>
      <c r="AL518" s="332">
        <v>0</v>
      </c>
      <c r="AM518" s="332">
        <v>0</v>
      </c>
      <c r="AN518" s="332">
        <v>0</v>
      </c>
    </row>
    <row r="519" spans="1:40" x14ac:dyDescent="0.25">
      <c r="A519" s="301">
        <v>30201040401</v>
      </c>
      <c r="B519" s="178" t="s">
        <v>713</v>
      </c>
      <c r="C519" s="139">
        <v>20000000</v>
      </c>
      <c r="D519" s="139">
        <v>5000000</v>
      </c>
      <c r="E519" s="139">
        <v>0</v>
      </c>
      <c r="F519" s="139">
        <v>5000000</v>
      </c>
      <c r="G519" s="139">
        <v>0</v>
      </c>
      <c r="H519" s="139">
        <f t="shared" si="208"/>
        <v>0</v>
      </c>
      <c r="I519" s="139">
        <v>0</v>
      </c>
      <c r="J519" s="139">
        <v>0</v>
      </c>
      <c r="K519" s="139">
        <f t="shared" si="209"/>
        <v>0</v>
      </c>
      <c r="L519" s="139">
        <v>0</v>
      </c>
      <c r="M519" s="139">
        <v>0</v>
      </c>
      <c r="N519" s="139">
        <f t="shared" si="204"/>
        <v>0</v>
      </c>
      <c r="O519" s="139">
        <v>0</v>
      </c>
      <c r="P519" s="139">
        <v>0</v>
      </c>
      <c r="Q519" s="139">
        <f t="shared" si="205"/>
        <v>0</v>
      </c>
      <c r="R519" s="139">
        <f t="shared" si="206"/>
        <v>0</v>
      </c>
      <c r="S519" s="139">
        <f t="shared" si="207"/>
        <v>0</v>
      </c>
      <c r="U519" s="324">
        <v>30201040401</v>
      </c>
      <c r="V519" s="329" t="s">
        <v>713</v>
      </c>
      <c r="W519" s="332">
        <v>5000000</v>
      </c>
      <c r="X519" s="332">
        <v>0</v>
      </c>
      <c r="Y519" s="332">
        <v>5000000</v>
      </c>
      <c r="Z519" s="332">
        <v>0</v>
      </c>
      <c r="AA519" s="332">
        <v>0</v>
      </c>
      <c r="AB519" s="332">
        <v>0</v>
      </c>
      <c r="AC519" s="332">
        <v>0</v>
      </c>
      <c r="AD519" s="332">
        <v>0</v>
      </c>
      <c r="AE519" s="332">
        <v>0</v>
      </c>
      <c r="AF519" s="332">
        <v>0</v>
      </c>
      <c r="AG519" s="332">
        <v>0</v>
      </c>
      <c r="AH519" s="332">
        <v>0</v>
      </c>
      <c r="AI519" s="332">
        <v>0</v>
      </c>
      <c r="AJ519" s="332">
        <v>0</v>
      </c>
      <c r="AK519" s="332">
        <v>0</v>
      </c>
      <c r="AL519" s="332">
        <v>0</v>
      </c>
      <c r="AM519" s="332">
        <v>0</v>
      </c>
      <c r="AN519" s="332">
        <v>0</v>
      </c>
    </row>
    <row r="520" spans="1:40" x14ac:dyDescent="0.25">
      <c r="A520" s="296">
        <v>30201040402</v>
      </c>
      <c r="B520" s="178" t="s">
        <v>714</v>
      </c>
      <c r="C520" s="139"/>
      <c r="D520" s="139">
        <v>20000000</v>
      </c>
      <c r="E520" s="139">
        <v>0</v>
      </c>
      <c r="F520" s="139">
        <v>20000000</v>
      </c>
      <c r="G520" s="139">
        <v>0</v>
      </c>
      <c r="H520" s="139">
        <f t="shared" si="208"/>
        <v>0</v>
      </c>
      <c r="I520" s="139">
        <v>0</v>
      </c>
      <c r="J520" s="139">
        <v>0</v>
      </c>
      <c r="K520" s="139">
        <f t="shared" si="209"/>
        <v>0</v>
      </c>
      <c r="L520" s="139">
        <v>0</v>
      </c>
      <c r="M520" s="139">
        <v>0</v>
      </c>
      <c r="N520" s="139">
        <f t="shared" si="204"/>
        <v>0</v>
      </c>
      <c r="O520" s="139">
        <v>0</v>
      </c>
      <c r="P520" s="139">
        <v>0</v>
      </c>
      <c r="Q520" s="139">
        <f t="shared" si="205"/>
        <v>0</v>
      </c>
      <c r="R520" s="139">
        <f t="shared" si="206"/>
        <v>0</v>
      </c>
      <c r="S520" s="139">
        <f t="shared" si="207"/>
        <v>0</v>
      </c>
      <c r="U520" s="324">
        <v>30201040402</v>
      </c>
      <c r="V520" s="329" t="s">
        <v>714</v>
      </c>
      <c r="W520" s="332">
        <v>20000000</v>
      </c>
      <c r="X520" s="332">
        <v>0</v>
      </c>
      <c r="Y520" s="332">
        <v>20000000</v>
      </c>
      <c r="Z520" s="332">
        <v>0</v>
      </c>
      <c r="AA520" s="332">
        <v>0</v>
      </c>
      <c r="AB520" s="332">
        <v>0</v>
      </c>
      <c r="AC520" s="332">
        <v>0</v>
      </c>
      <c r="AD520" s="332">
        <v>0</v>
      </c>
      <c r="AE520" s="332">
        <v>0</v>
      </c>
      <c r="AF520" s="332">
        <v>0</v>
      </c>
      <c r="AG520" s="332">
        <v>0</v>
      </c>
      <c r="AH520" s="332">
        <v>0</v>
      </c>
      <c r="AI520" s="332">
        <v>0</v>
      </c>
      <c r="AJ520" s="332">
        <v>0</v>
      </c>
      <c r="AK520" s="332">
        <v>0</v>
      </c>
      <c r="AL520" s="332">
        <v>0</v>
      </c>
      <c r="AM520" s="332">
        <v>0</v>
      </c>
      <c r="AN520" s="332">
        <v>0</v>
      </c>
    </row>
    <row r="521" spans="1:40" x14ac:dyDescent="0.25">
      <c r="A521" s="297">
        <v>30201040403</v>
      </c>
      <c r="B521" s="178" t="s">
        <v>715</v>
      </c>
      <c r="C521" s="139"/>
      <c r="D521" s="139">
        <v>30000000</v>
      </c>
      <c r="E521" s="139">
        <v>0</v>
      </c>
      <c r="F521" s="139">
        <v>30000000</v>
      </c>
      <c r="G521" s="139">
        <v>0</v>
      </c>
      <c r="H521" s="139">
        <f t="shared" si="208"/>
        <v>0</v>
      </c>
      <c r="I521" s="139">
        <v>0</v>
      </c>
      <c r="J521" s="139">
        <v>0</v>
      </c>
      <c r="K521" s="139">
        <f t="shared" si="209"/>
        <v>0</v>
      </c>
      <c r="L521" s="139">
        <v>0</v>
      </c>
      <c r="M521" s="139">
        <v>0</v>
      </c>
      <c r="N521" s="139">
        <f t="shared" si="204"/>
        <v>0</v>
      </c>
      <c r="O521" s="139">
        <v>0</v>
      </c>
      <c r="P521" s="139">
        <v>0</v>
      </c>
      <c r="Q521" s="139">
        <f t="shared" si="205"/>
        <v>0</v>
      </c>
      <c r="R521" s="139">
        <f t="shared" si="206"/>
        <v>0</v>
      </c>
      <c r="S521" s="139">
        <f t="shared" si="207"/>
        <v>0</v>
      </c>
      <c r="U521" s="324">
        <v>30201040403</v>
      </c>
      <c r="V521" s="329" t="s">
        <v>715</v>
      </c>
      <c r="W521" s="332">
        <v>30000000</v>
      </c>
      <c r="X521" s="332">
        <v>0</v>
      </c>
      <c r="Y521" s="332">
        <v>30000000</v>
      </c>
      <c r="Z521" s="332">
        <v>0</v>
      </c>
      <c r="AA521" s="332">
        <v>0</v>
      </c>
      <c r="AB521" s="332">
        <v>0</v>
      </c>
      <c r="AC521" s="332">
        <v>0</v>
      </c>
      <c r="AD521" s="332">
        <v>0</v>
      </c>
      <c r="AE521" s="332">
        <v>0</v>
      </c>
      <c r="AF521" s="332">
        <v>0</v>
      </c>
      <c r="AG521" s="332">
        <v>0</v>
      </c>
      <c r="AH521" s="332">
        <v>0</v>
      </c>
      <c r="AI521" s="332">
        <v>0</v>
      </c>
      <c r="AJ521" s="332">
        <v>0</v>
      </c>
      <c r="AK521" s="332">
        <v>0</v>
      </c>
      <c r="AL521" s="332">
        <v>0</v>
      </c>
      <c r="AM521" s="332">
        <v>0</v>
      </c>
      <c r="AN521" s="332">
        <v>0</v>
      </c>
    </row>
    <row r="522" spans="1:40" x14ac:dyDescent="0.25">
      <c r="A522" s="240">
        <v>30202</v>
      </c>
      <c r="B522" s="241" t="s">
        <v>716</v>
      </c>
      <c r="C522" s="150">
        <v>30379183</v>
      </c>
      <c r="D522" s="150">
        <f>+D523</f>
        <v>300000000</v>
      </c>
      <c r="E522" s="150">
        <f t="shared" ref="E522:P522" si="227">+E523</f>
        <v>0</v>
      </c>
      <c r="F522" s="150">
        <f t="shared" si="227"/>
        <v>75000000</v>
      </c>
      <c r="G522" s="150">
        <f t="shared" si="227"/>
        <v>0</v>
      </c>
      <c r="H522" s="150">
        <f t="shared" si="208"/>
        <v>225000000</v>
      </c>
      <c r="I522" s="150">
        <f t="shared" si="227"/>
        <v>19549239</v>
      </c>
      <c r="J522" s="150">
        <f t="shared" si="227"/>
        <v>52413933</v>
      </c>
      <c r="K522" s="150">
        <f t="shared" si="209"/>
        <v>172586067</v>
      </c>
      <c r="L522" s="150">
        <f t="shared" si="227"/>
        <v>5960974</v>
      </c>
      <c r="M522" s="150">
        <f t="shared" si="227"/>
        <v>52413933</v>
      </c>
      <c r="N522" s="150">
        <f t="shared" si="204"/>
        <v>0</v>
      </c>
      <c r="O522" s="150">
        <f t="shared" si="227"/>
        <v>0</v>
      </c>
      <c r="P522" s="150">
        <f t="shared" si="227"/>
        <v>224615355</v>
      </c>
      <c r="Q522" s="150">
        <f t="shared" si="205"/>
        <v>172201422</v>
      </c>
      <c r="R522" s="150">
        <f t="shared" si="206"/>
        <v>384645</v>
      </c>
      <c r="S522" s="150">
        <f t="shared" si="207"/>
        <v>52413933</v>
      </c>
      <c r="U522" s="324">
        <v>30202</v>
      </c>
      <c r="V522" s="329" t="s">
        <v>716</v>
      </c>
      <c r="W522" s="332">
        <v>300000000</v>
      </c>
      <c r="X522" s="332">
        <v>0</v>
      </c>
      <c r="Y522" s="332">
        <v>75000000</v>
      </c>
      <c r="Z522" s="332">
        <v>0</v>
      </c>
      <c r="AA522" s="332">
        <v>0</v>
      </c>
      <c r="AB522" s="332">
        <v>0</v>
      </c>
      <c r="AC522" s="332">
        <v>225000000</v>
      </c>
      <c r="AD522" s="332">
        <v>19549239</v>
      </c>
      <c r="AE522" s="332">
        <v>52413933</v>
      </c>
      <c r="AF522" s="332">
        <v>172586067</v>
      </c>
      <c r="AG522" s="332">
        <v>5960974</v>
      </c>
      <c r="AH522" s="332">
        <v>235385718</v>
      </c>
      <c r="AI522" s="332">
        <v>42045315</v>
      </c>
      <c r="AJ522" s="332">
        <v>0</v>
      </c>
      <c r="AK522" s="332">
        <v>224615355</v>
      </c>
      <c r="AL522" s="332">
        <v>172201422</v>
      </c>
      <c r="AM522" s="332">
        <v>384645</v>
      </c>
      <c r="AN522" s="332">
        <v>0</v>
      </c>
    </row>
    <row r="523" spans="1:40" x14ac:dyDescent="0.25">
      <c r="A523" s="240">
        <v>3020201</v>
      </c>
      <c r="B523" s="241" t="s">
        <v>717</v>
      </c>
      <c r="C523" s="150">
        <v>30379183</v>
      </c>
      <c r="D523" s="150">
        <f>+D524+D528</f>
        <v>300000000</v>
      </c>
      <c r="E523" s="150">
        <f t="shared" ref="E523:P523" si="228">+E524+E528</f>
        <v>0</v>
      </c>
      <c r="F523" s="150">
        <f t="shared" si="228"/>
        <v>75000000</v>
      </c>
      <c r="G523" s="150">
        <f t="shared" si="228"/>
        <v>0</v>
      </c>
      <c r="H523" s="150">
        <f t="shared" si="208"/>
        <v>225000000</v>
      </c>
      <c r="I523" s="150">
        <f t="shared" si="228"/>
        <v>19549239</v>
      </c>
      <c r="J523" s="150">
        <f t="shared" si="228"/>
        <v>52413933</v>
      </c>
      <c r="K523" s="150">
        <f t="shared" si="209"/>
        <v>172586067</v>
      </c>
      <c r="L523" s="150">
        <f t="shared" si="228"/>
        <v>5960974</v>
      </c>
      <c r="M523" s="150">
        <f t="shared" si="228"/>
        <v>52413933</v>
      </c>
      <c r="N523" s="150">
        <f t="shared" si="204"/>
        <v>0</v>
      </c>
      <c r="O523" s="150">
        <f t="shared" si="228"/>
        <v>0</v>
      </c>
      <c r="P523" s="150">
        <f t="shared" si="228"/>
        <v>224615355</v>
      </c>
      <c r="Q523" s="150">
        <f t="shared" si="205"/>
        <v>172201422</v>
      </c>
      <c r="R523" s="150">
        <f t="shared" si="206"/>
        <v>384645</v>
      </c>
      <c r="S523" s="150">
        <f t="shared" si="207"/>
        <v>52413933</v>
      </c>
      <c r="U523" s="324">
        <v>3020201</v>
      </c>
      <c r="V523" s="329" t="s">
        <v>717</v>
      </c>
      <c r="W523" s="332">
        <v>300000000</v>
      </c>
      <c r="X523" s="332">
        <v>0</v>
      </c>
      <c r="Y523" s="332">
        <v>75000000</v>
      </c>
      <c r="Z523" s="332">
        <v>0</v>
      </c>
      <c r="AA523" s="332">
        <v>0</v>
      </c>
      <c r="AB523" s="332">
        <v>0</v>
      </c>
      <c r="AC523" s="332">
        <v>225000000</v>
      </c>
      <c r="AD523" s="332">
        <v>19549239</v>
      </c>
      <c r="AE523" s="332">
        <v>52413933</v>
      </c>
      <c r="AF523" s="332">
        <v>172586067</v>
      </c>
      <c r="AG523" s="332">
        <v>5960974</v>
      </c>
      <c r="AH523" s="332">
        <v>235385718</v>
      </c>
      <c r="AI523" s="332">
        <v>42045315</v>
      </c>
      <c r="AJ523" s="332">
        <v>0</v>
      </c>
      <c r="AK523" s="332">
        <v>224615355</v>
      </c>
      <c r="AL523" s="332">
        <v>172201422</v>
      </c>
      <c r="AM523" s="332">
        <v>384645</v>
      </c>
      <c r="AN523" s="332">
        <v>0</v>
      </c>
    </row>
    <row r="524" spans="1:40" x14ac:dyDescent="0.25">
      <c r="A524" s="298">
        <v>302020101</v>
      </c>
      <c r="B524" s="299" t="s">
        <v>718</v>
      </c>
      <c r="C524" s="300">
        <v>30379183</v>
      </c>
      <c r="D524" s="300">
        <f>+D525+D527</f>
        <v>200000000</v>
      </c>
      <c r="E524" s="300">
        <f t="shared" ref="E524:P524" si="229">+E525+E527</f>
        <v>0</v>
      </c>
      <c r="F524" s="300">
        <f t="shared" si="229"/>
        <v>50000000</v>
      </c>
      <c r="G524" s="300">
        <f t="shared" si="229"/>
        <v>0</v>
      </c>
      <c r="H524" s="300">
        <f t="shared" si="208"/>
        <v>150000000</v>
      </c>
      <c r="I524" s="300">
        <f t="shared" si="229"/>
        <v>19549239</v>
      </c>
      <c r="J524" s="300">
        <f t="shared" si="229"/>
        <v>51869575</v>
      </c>
      <c r="K524" s="300">
        <f t="shared" si="209"/>
        <v>98130425</v>
      </c>
      <c r="L524" s="300">
        <f t="shared" si="229"/>
        <v>5960974</v>
      </c>
      <c r="M524" s="300">
        <f t="shared" si="229"/>
        <v>51869575</v>
      </c>
      <c r="N524" s="300">
        <f t="shared" si="204"/>
        <v>0</v>
      </c>
      <c r="O524" s="300">
        <f t="shared" si="229"/>
        <v>0</v>
      </c>
      <c r="P524" s="300">
        <f t="shared" si="229"/>
        <v>149615355</v>
      </c>
      <c r="Q524" s="300">
        <f t="shared" si="205"/>
        <v>97745780</v>
      </c>
      <c r="R524" s="300">
        <f t="shared" si="206"/>
        <v>384645</v>
      </c>
      <c r="S524" s="300">
        <f t="shared" si="207"/>
        <v>51869575</v>
      </c>
      <c r="U524" s="324">
        <v>302020101</v>
      </c>
      <c r="V524" s="329" t="s">
        <v>718</v>
      </c>
      <c r="W524" s="332">
        <v>200000000</v>
      </c>
      <c r="X524" s="332">
        <v>0</v>
      </c>
      <c r="Y524" s="332">
        <v>50000000</v>
      </c>
      <c r="Z524" s="332">
        <v>0</v>
      </c>
      <c r="AA524" s="332">
        <v>0</v>
      </c>
      <c r="AB524" s="332">
        <v>0</v>
      </c>
      <c r="AC524" s="332">
        <v>150000000</v>
      </c>
      <c r="AD524" s="332">
        <v>19549239</v>
      </c>
      <c r="AE524" s="332">
        <v>51869575</v>
      </c>
      <c r="AF524" s="332">
        <v>98130425</v>
      </c>
      <c r="AG524" s="332">
        <v>5960974</v>
      </c>
      <c r="AH524" s="332">
        <v>159841360</v>
      </c>
      <c r="AI524" s="332">
        <v>42045315</v>
      </c>
      <c r="AJ524" s="332">
        <v>0</v>
      </c>
      <c r="AK524" s="332">
        <v>149615355</v>
      </c>
      <c r="AL524" s="332">
        <v>97745780</v>
      </c>
      <c r="AM524" s="332">
        <v>384645</v>
      </c>
      <c r="AN524" s="332">
        <v>0</v>
      </c>
    </row>
    <row r="525" spans="1:40" x14ac:dyDescent="0.25">
      <c r="A525" s="301">
        <v>30202010101</v>
      </c>
      <c r="B525" s="178" t="s">
        <v>719</v>
      </c>
      <c r="C525" s="139">
        <v>16501279</v>
      </c>
      <c r="D525" s="139">
        <v>50000000</v>
      </c>
      <c r="E525" s="139">
        <v>0</v>
      </c>
      <c r="F525" s="139">
        <v>50000000</v>
      </c>
      <c r="G525" s="139">
        <v>0</v>
      </c>
      <c r="H525" s="139">
        <f t="shared" si="208"/>
        <v>0</v>
      </c>
      <c r="I525" s="139">
        <v>0</v>
      </c>
      <c r="J525" s="139">
        <v>0</v>
      </c>
      <c r="K525" s="139">
        <f t="shared" si="209"/>
        <v>0</v>
      </c>
      <c r="L525" s="139">
        <v>0</v>
      </c>
      <c r="M525" s="139">
        <v>0</v>
      </c>
      <c r="N525" s="139">
        <f t="shared" si="204"/>
        <v>0</v>
      </c>
      <c r="O525" s="139">
        <v>0</v>
      </c>
      <c r="P525" s="139">
        <v>0</v>
      </c>
      <c r="Q525" s="139">
        <f t="shared" si="205"/>
        <v>0</v>
      </c>
      <c r="R525" s="139">
        <f t="shared" si="206"/>
        <v>0</v>
      </c>
      <c r="S525" s="139">
        <f t="shared" si="207"/>
        <v>0</v>
      </c>
      <c r="U525" s="324">
        <v>30202010101</v>
      </c>
      <c r="V525" s="329" t="s">
        <v>719</v>
      </c>
      <c r="W525" s="332">
        <v>50000000</v>
      </c>
      <c r="X525" s="332">
        <v>0</v>
      </c>
      <c r="Y525" s="332">
        <v>50000000</v>
      </c>
      <c r="Z525" s="332">
        <v>0</v>
      </c>
      <c r="AA525" s="332">
        <v>0</v>
      </c>
      <c r="AB525" s="332">
        <v>0</v>
      </c>
      <c r="AC525" s="332">
        <v>0</v>
      </c>
      <c r="AD525" s="332">
        <v>0</v>
      </c>
      <c r="AE525" s="332">
        <v>0</v>
      </c>
      <c r="AF525" s="332">
        <v>0</v>
      </c>
      <c r="AG525" s="332">
        <v>0</v>
      </c>
      <c r="AH525" s="332">
        <v>0</v>
      </c>
      <c r="AI525" s="332">
        <v>0</v>
      </c>
      <c r="AJ525" s="332">
        <v>0</v>
      </c>
      <c r="AK525" s="332">
        <v>0</v>
      </c>
      <c r="AL525" s="332">
        <v>0</v>
      </c>
      <c r="AM525" s="332">
        <v>0</v>
      </c>
      <c r="AN525" s="332">
        <v>0</v>
      </c>
    </row>
    <row r="526" spans="1:40" x14ac:dyDescent="0.25">
      <c r="A526" s="296">
        <v>30202010102</v>
      </c>
      <c r="B526" s="178" t="s">
        <v>1775</v>
      </c>
      <c r="C526" s="139">
        <v>13877904</v>
      </c>
      <c r="D526" s="139"/>
      <c r="E526" s="139"/>
      <c r="F526" s="139"/>
      <c r="G526" s="139"/>
      <c r="H526" s="139">
        <f t="shared" si="208"/>
        <v>0</v>
      </c>
      <c r="I526" s="139"/>
      <c r="J526" s="139"/>
      <c r="K526" s="139">
        <f t="shared" si="209"/>
        <v>0</v>
      </c>
      <c r="L526" s="139"/>
      <c r="M526" s="139"/>
      <c r="N526" s="139">
        <f t="shared" ref="N526:N589" si="230">+J526-M526</f>
        <v>0</v>
      </c>
      <c r="O526" s="139"/>
      <c r="P526" s="139"/>
      <c r="Q526" s="139">
        <f t="shared" ref="Q526:Q589" si="231">+P526-J526</f>
        <v>0</v>
      </c>
      <c r="R526" s="139">
        <f t="shared" ref="R526:R589" si="232">+H526-P526</f>
        <v>0</v>
      </c>
      <c r="S526" s="139">
        <f t="shared" ref="S526:S589" si="233">+M526</f>
        <v>0</v>
      </c>
      <c r="U526" s="324"/>
      <c r="V526" s="329"/>
      <c r="W526" s="332"/>
      <c r="X526" s="332"/>
      <c r="Y526" s="332"/>
      <c r="Z526" s="332"/>
      <c r="AA526" s="332"/>
      <c r="AB526" s="332"/>
      <c r="AC526" s="332"/>
      <c r="AD526" s="332"/>
      <c r="AE526" s="332"/>
      <c r="AF526" s="332"/>
      <c r="AG526" s="332"/>
      <c r="AH526" s="332"/>
      <c r="AI526" s="332"/>
      <c r="AJ526" s="332"/>
      <c r="AK526" s="332"/>
      <c r="AL526" s="332"/>
      <c r="AM526" s="332"/>
      <c r="AN526" s="332"/>
    </row>
    <row r="527" spans="1:40" x14ac:dyDescent="0.25">
      <c r="A527" s="297">
        <v>30202010103</v>
      </c>
      <c r="B527" s="178" t="s">
        <v>720</v>
      </c>
      <c r="C527" s="139"/>
      <c r="D527" s="139">
        <v>150000000</v>
      </c>
      <c r="E527" s="139">
        <v>0</v>
      </c>
      <c r="F527" s="139">
        <v>0</v>
      </c>
      <c r="G527" s="139">
        <v>0</v>
      </c>
      <c r="H527" s="139">
        <f t="shared" ref="H527:H558" si="234">+D527+E527-F527+G527</f>
        <v>150000000</v>
      </c>
      <c r="I527" s="139">
        <v>19549239</v>
      </c>
      <c r="J527" s="139">
        <v>51869575</v>
      </c>
      <c r="K527" s="139">
        <f t="shared" ref="K527:K590" si="235">+H527-J527</f>
        <v>98130425</v>
      </c>
      <c r="L527" s="139">
        <v>5960974</v>
      </c>
      <c r="M527" s="176">
        <f>+J527</f>
        <v>51869575</v>
      </c>
      <c r="N527" s="139">
        <f t="shared" si="230"/>
        <v>0</v>
      </c>
      <c r="O527" s="139">
        <v>0</v>
      </c>
      <c r="P527" s="139">
        <v>149615355</v>
      </c>
      <c r="Q527" s="139">
        <f t="shared" si="231"/>
        <v>97745780</v>
      </c>
      <c r="R527" s="139">
        <f t="shared" si="232"/>
        <v>384645</v>
      </c>
      <c r="S527" s="139">
        <f t="shared" si="233"/>
        <v>51869575</v>
      </c>
      <c r="U527" s="324">
        <v>30202010103</v>
      </c>
      <c r="V527" s="329" t="s">
        <v>720</v>
      </c>
      <c r="W527" s="332">
        <v>150000000</v>
      </c>
      <c r="X527" s="332">
        <v>0</v>
      </c>
      <c r="Y527" s="332">
        <v>0</v>
      </c>
      <c r="Z527" s="332">
        <v>0</v>
      </c>
      <c r="AA527" s="332">
        <v>0</v>
      </c>
      <c r="AB527" s="332">
        <v>0</v>
      </c>
      <c r="AC527" s="332">
        <v>150000000</v>
      </c>
      <c r="AD527" s="332">
        <v>19549239</v>
      </c>
      <c r="AE527" s="332">
        <v>51869575</v>
      </c>
      <c r="AF527" s="332">
        <v>98130425</v>
      </c>
      <c r="AG527" s="332">
        <v>5960974</v>
      </c>
      <c r="AH527" s="332">
        <v>159841360</v>
      </c>
      <c r="AI527" s="332">
        <v>42045315</v>
      </c>
      <c r="AJ527" s="332">
        <v>0</v>
      </c>
      <c r="AK527" s="332">
        <v>149615355</v>
      </c>
      <c r="AL527" s="332">
        <v>97745780</v>
      </c>
      <c r="AM527" s="332">
        <v>384645</v>
      </c>
      <c r="AN527" s="332">
        <v>0</v>
      </c>
    </row>
    <row r="528" spans="1:40" x14ac:dyDescent="0.25">
      <c r="A528" s="298">
        <v>302020102</v>
      </c>
      <c r="B528" s="299" t="s">
        <v>721</v>
      </c>
      <c r="C528" s="300">
        <v>0</v>
      </c>
      <c r="D528" s="300">
        <f>+D529+D530</f>
        <v>100000000</v>
      </c>
      <c r="E528" s="300">
        <f t="shared" ref="E528:P528" si="236">+E529+E530</f>
        <v>0</v>
      </c>
      <c r="F528" s="300">
        <f t="shared" si="236"/>
        <v>25000000</v>
      </c>
      <c r="G528" s="300">
        <f t="shared" si="236"/>
        <v>0</v>
      </c>
      <c r="H528" s="300">
        <f t="shared" si="234"/>
        <v>75000000</v>
      </c>
      <c r="I528" s="300">
        <f t="shared" si="236"/>
        <v>0</v>
      </c>
      <c r="J528" s="300">
        <f t="shared" si="236"/>
        <v>544358</v>
      </c>
      <c r="K528" s="300">
        <f t="shared" si="235"/>
        <v>74455642</v>
      </c>
      <c r="L528" s="300">
        <f t="shared" si="236"/>
        <v>0</v>
      </c>
      <c r="M528" s="300">
        <f t="shared" si="236"/>
        <v>544358</v>
      </c>
      <c r="N528" s="300">
        <f t="shared" si="230"/>
        <v>0</v>
      </c>
      <c r="O528" s="300">
        <f t="shared" si="236"/>
        <v>0</v>
      </c>
      <c r="P528" s="300">
        <f t="shared" si="236"/>
        <v>75000000</v>
      </c>
      <c r="Q528" s="300">
        <f t="shared" si="231"/>
        <v>74455642</v>
      </c>
      <c r="R528" s="300">
        <f t="shared" si="232"/>
        <v>0</v>
      </c>
      <c r="S528" s="300">
        <f t="shared" si="233"/>
        <v>544358</v>
      </c>
      <c r="U528" s="324">
        <v>302020102</v>
      </c>
      <c r="V528" s="329" t="s">
        <v>721</v>
      </c>
      <c r="W528" s="332">
        <v>100000000</v>
      </c>
      <c r="X528" s="332">
        <v>0</v>
      </c>
      <c r="Y528" s="332">
        <v>25000000</v>
      </c>
      <c r="Z528" s="332">
        <v>0</v>
      </c>
      <c r="AA528" s="332">
        <v>0</v>
      </c>
      <c r="AB528" s="332">
        <v>0</v>
      </c>
      <c r="AC528" s="332">
        <v>75000000</v>
      </c>
      <c r="AD528" s="332">
        <v>0</v>
      </c>
      <c r="AE528" s="332">
        <v>544358</v>
      </c>
      <c r="AF528" s="332">
        <v>74455642</v>
      </c>
      <c r="AG528" s="332">
        <v>0</v>
      </c>
      <c r="AH528" s="332">
        <v>75544358</v>
      </c>
      <c r="AI528" s="332">
        <v>0</v>
      </c>
      <c r="AJ528" s="332">
        <v>0</v>
      </c>
      <c r="AK528" s="332">
        <v>75000000</v>
      </c>
      <c r="AL528" s="332">
        <v>74455642</v>
      </c>
      <c r="AM528" s="332">
        <v>0</v>
      </c>
      <c r="AN528" s="332">
        <v>0</v>
      </c>
    </row>
    <row r="529" spans="1:40" x14ac:dyDescent="0.25">
      <c r="A529" s="301">
        <v>30202010201</v>
      </c>
      <c r="B529" s="178" t="s">
        <v>722</v>
      </c>
      <c r="C529" s="139">
        <v>0</v>
      </c>
      <c r="D529" s="139">
        <v>25000000</v>
      </c>
      <c r="E529" s="139">
        <v>0</v>
      </c>
      <c r="F529" s="139">
        <v>25000000</v>
      </c>
      <c r="G529" s="139">
        <v>0</v>
      </c>
      <c r="H529" s="139">
        <f t="shared" si="234"/>
        <v>0</v>
      </c>
      <c r="I529" s="139">
        <v>0</v>
      </c>
      <c r="J529" s="139">
        <v>0</v>
      </c>
      <c r="K529" s="139">
        <f t="shared" si="235"/>
        <v>0</v>
      </c>
      <c r="L529" s="139">
        <v>0</v>
      </c>
      <c r="M529" s="139">
        <v>0</v>
      </c>
      <c r="N529" s="139">
        <f t="shared" si="230"/>
        <v>0</v>
      </c>
      <c r="O529" s="139">
        <v>0</v>
      </c>
      <c r="P529" s="139">
        <v>0</v>
      </c>
      <c r="Q529" s="139">
        <f t="shared" si="231"/>
        <v>0</v>
      </c>
      <c r="R529" s="139">
        <f t="shared" si="232"/>
        <v>0</v>
      </c>
      <c r="S529" s="139">
        <f t="shared" si="233"/>
        <v>0</v>
      </c>
      <c r="U529" s="324">
        <v>30202010201</v>
      </c>
      <c r="V529" s="329" t="s">
        <v>722</v>
      </c>
      <c r="W529" s="332">
        <v>25000000</v>
      </c>
      <c r="X529" s="332">
        <v>0</v>
      </c>
      <c r="Y529" s="332">
        <v>25000000</v>
      </c>
      <c r="Z529" s="332">
        <v>0</v>
      </c>
      <c r="AA529" s="332">
        <v>0</v>
      </c>
      <c r="AB529" s="332">
        <v>0</v>
      </c>
      <c r="AC529" s="332">
        <v>0</v>
      </c>
      <c r="AD529" s="332">
        <v>0</v>
      </c>
      <c r="AE529" s="332">
        <v>0</v>
      </c>
      <c r="AF529" s="332">
        <v>0</v>
      </c>
      <c r="AG529" s="332">
        <v>0</v>
      </c>
      <c r="AH529" s="332">
        <v>0</v>
      </c>
      <c r="AI529" s="332">
        <v>0</v>
      </c>
      <c r="AJ529" s="332">
        <v>0</v>
      </c>
      <c r="AK529" s="332">
        <v>0</v>
      </c>
      <c r="AL529" s="332">
        <v>0</v>
      </c>
      <c r="AM529" s="332">
        <v>0</v>
      </c>
      <c r="AN529" s="332">
        <v>0</v>
      </c>
    </row>
    <row r="530" spans="1:40" x14ac:dyDescent="0.25">
      <c r="A530" s="297">
        <v>30202010203</v>
      </c>
      <c r="B530" s="178" t="s">
        <v>723</v>
      </c>
      <c r="C530" s="139"/>
      <c r="D530" s="139">
        <v>75000000</v>
      </c>
      <c r="E530" s="139">
        <v>0</v>
      </c>
      <c r="F530" s="139">
        <v>0</v>
      </c>
      <c r="G530" s="139">
        <v>0</v>
      </c>
      <c r="H530" s="139">
        <f t="shared" si="234"/>
        <v>75000000</v>
      </c>
      <c r="I530" s="139">
        <v>0</v>
      </c>
      <c r="J530" s="139">
        <v>544358</v>
      </c>
      <c r="K530" s="139">
        <f t="shared" si="235"/>
        <v>74455642</v>
      </c>
      <c r="L530" s="139">
        <v>0</v>
      </c>
      <c r="M530" s="176">
        <f>+J530</f>
        <v>544358</v>
      </c>
      <c r="N530" s="139">
        <f t="shared" si="230"/>
        <v>0</v>
      </c>
      <c r="O530" s="139">
        <v>0</v>
      </c>
      <c r="P530" s="139">
        <v>75000000</v>
      </c>
      <c r="Q530" s="139">
        <f t="shared" si="231"/>
        <v>74455642</v>
      </c>
      <c r="R530" s="139">
        <f t="shared" si="232"/>
        <v>0</v>
      </c>
      <c r="S530" s="139">
        <f t="shared" si="233"/>
        <v>544358</v>
      </c>
      <c r="U530" s="324">
        <v>30202010203</v>
      </c>
      <c r="V530" s="329" t="s">
        <v>723</v>
      </c>
      <c r="W530" s="332">
        <v>75000000</v>
      </c>
      <c r="X530" s="332">
        <v>0</v>
      </c>
      <c r="Y530" s="332">
        <v>0</v>
      </c>
      <c r="Z530" s="332">
        <v>0</v>
      </c>
      <c r="AA530" s="332">
        <v>0</v>
      </c>
      <c r="AB530" s="332">
        <v>0</v>
      </c>
      <c r="AC530" s="332">
        <v>75000000</v>
      </c>
      <c r="AD530" s="332">
        <v>0</v>
      </c>
      <c r="AE530" s="332">
        <v>544358</v>
      </c>
      <c r="AF530" s="332">
        <v>74455642</v>
      </c>
      <c r="AG530" s="332">
        <v>0</v>
      </c>
      <c r="AH530" s="332">
        <v>75544358</v>
      </c>
      <c r="AI530" s="332">
        <v>0</v>
      </c>
      <c r="AJ530" s="332">
        <v>0</v>
      </c>
      <c r="AK530" s="332">
        <v>75000000</v>
      </c>
      <c r="AL530" s="332">
        <v>74455642</v>
      </c>
      <c r="AM530" s="332">
        <v>0</v>
      </c>
      <c r="AN530" s="332">
        <v>0</v>
      </c>
    </row>
    <row r="531" spans="1:40" x14ac:dyDescent="0.25">
      <c r="A531" s="240">
        <v>30203</v>
      </c>
      <c r="B531" s="241" t="s">
        <v>724</v>
      </c>
      <c r="C531" s="150">
        <v>519476909.35000002</v>
      </c>
      <c r="D531" s="150">
        <f>+D532</f>
        <v>95178281</v>
      </c>
      <c r="E531" s="150">
        <f t="shared" ref="E531:P532" si="237">+E532</f>
        <v>0</v>
      </c>
      <c r="F531" s="150">
        <f t="shared" si="237"/>
        <v>63178281</v>
      </c>
      <c r="G531" s="150">
        <f t="shared" si="237"/>
        <v>0</v>
      </c>
      <c r="H531" s="150">
        <f t="shared" si="234"/>
        <v>32000000</v>
      </c>
      <c r="I531" s="150">
        <f t="shared" si="237"/>
        <v>0</v>
      </c>
      <c r="J531" s="150">
        <f t="shared" si="237"/>
        <v>32000000</v>
      </c>
      <c r="K531" s="150">
        <f t="shared" si="235"/>
        <v>0</v>
      </c>
      <c r="L531" s="150">
        <f t="shared" si="237"/>
        <v>4000000</v>
      </c>
      <c r="M531" s="150">
        <f t="shared" si="237"/>
        <v>16000000</v>
      </c>
      <c r="N531" s="150">
        <f t="shared" si="230"/>
        <v>16000000</v>
      </c>
      <c r="O531" s="150">
        <f t="shared" si="237"/>
        <v>0</v>
      </c>
      <c r="P531" s="150">
        <f t="shared" si="237"/>
        <v>32000000</v>
      </c>
      <c r="Q531" s="150">
        <f t="shared" si="231"/>
        <v>0</v>
      </c>
      <c r="R531" s="150">
        <f t="shared" si="232"/>
        <v>0</v>
      </c>
      <c r="S531" s="150">
        <f t="shared" si="233"/>
        <v>16000000</v>
      </c>
      <c r="U531" s="324">
        <v>30203</v>
      </c>
      <c r="V531" s="329" t="s">
        <v>724</v>
      </c>
      <c r="W531" s="332">
        <v>95178281</v>
      </c>
      <c r="X531" s="332">
        <v>0</v>
      </c>
      <c r="Y531" s="332">
        <v>63178281</v>
      </c>
      <c r="Z531" s="332">
        <v>0</v>
      </c>
      <c r="AA531" s="332">
        <v>0</v>
      </c>
      <c r="AB531" s="332">
        <v>0</v>
      </c>
      <c r="AC531" s="332">
        <v>32000000</v>
      </c>
      <c r="AD531" s="332">
        <v>0</v>
      </c>
      <c r="AE531" s="332">
        <v>32000000</v>
      </c>
      <c r="AF531" s="332">
        <v>0</v>
      </c>
      <c r="AG531" s="332">
        <v>4000000</v>
      </c>
      <c r="AH531" s="332">
        <v>16000000</v>
      </c>
      <c r="AI531" s="332">
        <v>16000000</v>
      </c>
      <c r="AJ531" s="332">
        <v>0</v>
      </c>
      <c r="AK531" s="332">
        <v>32000000</v>
      </c>
      <c r="AL531" s="332">
        <v>0</v>
      </c>
      <c r="AM531" s="332">
        <v>0</v>
      </c>
      <c r="AN531" s="332">
        <v>0</v>
      </c>
    </row>
    <row r="532" spans="1:40" x14ac:dyDescent="0.25">
      <c r="A532" s="240">
        <v>3020301</v>
      </c>
      <c r="B532" s="241" t="s">
        <v>725</v>
      </c>
      <c r="C532" s="150">
        <v>10099075</v>
      </c>
      <c r="D532" s="150">
        <f>+D533</f>
        <v>95178281</v>
      </c>
      <c r="E532" s="150">
        <f t="shared" si="237"/>
        <v>0</v>
      </c>
      <c r="F532" s="150">
        <f t="shared" si="237"/>
        <v>63178281</v>
      </c>
      <c r="G532" s="150">
        <f t="shared" si="237"/>
        <v>0</v>
      </c>
      <c r="H532" s="150">
        <f t="shared" si="234"/>
        <v>32000000</v>
      </c>
      <c r="I532" s="150">
        <f t="shared" si="237"/>
        <v>0</v>
      </c>
      <c r="J532" s="150">
        <f t="shared" si="237"/>
        <v>32000000</v>
      </c>
      <c r="K532" s="150">
        <f t="shared" si="235"/>
        <v>0</v>
      </c>
      <c r="L532" s="150">
        <f t="shared" si="237"/>
        <v>4000000</v>
      </c>
      <c r="M532" s="150">
        <f t="shared" si="237"/>
        <v>16000000</v>
      </c>
      <c r="N532" s="150">
        <f t="shared" si="230"/>
        <v>16000000</v>
      </c>
      <c r="O532" s="150">
        <f t="shared" si="237"/>
        <v>0</v>
      </c>
      <c r="P532" s="150">
        <f t="shared" si="237"/>
        <v>32000000</v>
      </c>
      <c r="Q532" s="150">
        <f t="shared" si="231"/>
        <v>0</v>
      </c>
      <c r="R532" s="150">
        <f t="shared" si="232"/>
        <v>0</v>
      </c>
      <c r="S532" s="150">
        <f t="shared" si="233"/>
        <v>16000000</v>
      </c>
      <c r="U532" s="324">
        <v>3020301</v>
      </c>
      <c r="V532" s="329" t="s">
        <v>725</v>
      </c>
      <c r="W532" s="332">
        <v>95178281</v>
      </c>
      <c r="X532" s="332">
        <v>0</v>
      </c>
      <c r="Y532" s="332">
        <v>63178281</v>
      </c>
      <c r="Z532" s="332">
        <v>0</v>
      </c>
      <c r="AA532" s="332">
        <v>0</v>
      </c>
      <c r="AB532" s="332">
        <v>0</v>
      </c>
      <c r="AC532" s="332">
        <v>32000000</v>
      </c>
      <c r="AD532" s="332">
        <v>0</v>
      </c>
      <c r="AE532" s="332">
        <v>32000000</v>
      </c>
      <c r="AF532" s="332">
        <v>0</v>
      </c>
      <c r="AG532" s="332">
        <v>4000000</v>
      </c>
      <c r="AH532" s="332">
        <v>16000000</v>
      </c>
      <c r="AI532" s="332">
        <v>16000000</v>
      </c>
      <c r="AJ532" s="332">
        <v>0</v>
      </c>
      <c r="AK532" s="332">
        <v>32000000</v>
      </c>
      <c r="AL532" s="332">
        <v>0</v>
      </c>
      <c r="AM532" s="332">
        <v>0</v>
      </c>
      <c r="AN532" s="332">
        <v>0</v>
      </c>
    </row>
    <row r="533" spans="1:40" x14ac:dyDescent="0.25">
      <c r="A533" s="298">
        <v>302030101</v>
      </c>
      <c r="B533" s="299" t="s">
        <v>726</v>
      </c>
      <c r="C533" s="300">
        <v>10099075</v>
      </c>
      <c r="D533" s="300">
        <f>+D534+D535</f>
        <v>95178281</v>
      </c>
      <c r="E533" s="300">
        <f t="shared" ref="E533:P533" si="238">+E534+E535</f>
        <v>0</v>
      </c>
      <c r="F533" s="300">
        <f t="shared" si="238"/>
        <v>63178281</v>
      </c>
      <c r="G533" s="300">
        <f t="shared" si="238"/>
        <v>0</v>
      </c>
      <c r="H533" s="300">
        <f t="shared" si="234"/>
        <v>32000000</v>
      </c>
      <c r="I533" s="300">
        <f t="shared" si="238"/>
        <v>0</v>
      </c>
      <c r="J533" s="300">
        <f t="shared" si="238"/>
        <v>32000000</v>
      </c>
      <c r="K533" s="300">
        <f t="shared" si="235"/>
        <v>0</v>
      </c>
      <c r="L533" s="300">
        <f t="shared" si="238"/>
        <v>4000000</v>
      </c>
      <c r="M533" s="300">
        <f t="shared" si="238"/>
        <v>16000000</v>
      </c>
      <c r="N533" s="300">
        <f t="shared" si="230"/>
        <v>16000000</v>
      </c>
      <c r="O533" s="300">
        <f t="shared" si="238"/>
        <v>0</v>
      </c>
      <c r="P533" s="300">
        <f t="shared" si="238"/>
        <v>32000000</v>
      </c>
      <c r="Q533" s="300">
        <f t="shared" si="231"/>
        <v>0</v>
      </c>
      <c r="R533" s="300">
        <f t="shared" si="232"/>
        <v>0</v>
      </c>
      <c r="S533" s="300">
        <f t="shared" si="233"/>
        <v>16000000</v>
      </c>
      <c r="U533" s="324">
        <v>302030101</v>
      </c>
      <c r="V533" s="329" t="s">
        <v>726</v>
      </c>
      <c r="W533" s="332">
        <v>95178281</v>
      </c>
      <c r="X533" s="332">
        <v>0</v>
      </c>
      <c r="Y533" s="332">
        <v>63178281</v>
      </c>
      <c r="Z533" s="332">
        <v>0</v>
      </c>
      <c r="AA533" s="332">
        <v>0</v>
      </c>
      <c r="AB533" s="332">
        <v>0</v>
      </c>
      <c r="AC533" s="332">
        <v>32000000</v>
      </c>
      <c r="AD533" s="332">
        <v>0</v>
      </c>
      <c r="AE533" s="332">
        <v>32000000</v>
      </c>
      <c r="AF533" s="332">
        <v>0</v>
      </c>
      <c r="AG533" s="332">
        <v>4000000</v>
      </c>
      <c r="AH533" s="332">
        <v>16000000</v>
      </c>
      <c r="AI533" s="332">
        <v>16000000</v>
      </c>
      <c r="AJ533" s="332">
        <v>0</v>
      </c>
      <c r="AK533" s="332">
        <v>32000000</v>
      </c>
      <c r="AL533" s="332">
        <v>0</v>
      </c>
      <c r="AM533" s="332">
        <v>0</v>
      </c>
      <c r="AN533" s="332">
        <v>0</v>
      </c>
    </row>
    <row r="534" spans="1:40" s="238" customFormat="1" x14ac:dyDescent="0.25">
      <c r="A534" s="301">
        <v>30203010101</v>
      </c>
      <c r="B534" s="178" t="s">
        <v>727</v>
      </c>
      <c r="C534" s="139">
        <v>10099075</v>
      </c>
      <c r="D534" s="139">
        <v>15000000</v>
      </c>
      <c r="E534" s="139">
        <v>0</v>
      </c>
      <c r="F534" s="139">
        <v>15000000</v>
      </c>
      <c r="G534" s="139">
        <v>0</v>
      </c>
      <c r="H534" s="139">
        <f t="shared" si="234"/>
        <v>0</v>
      </c>
      <c r="I534" s="139">
        <v>0</v>
      </c>
      <c r="J534" s="139">
        <v>0</v>
      </c>
      <c r="K534" s="139">
        <f t="shared" si="235"/>
        <v>0</v>
      </c>
      <c r="L534" s="139">
        <v>0</v>
      </c>
      <c r="M534" s="139">
        <v>0</v>
      </c>
      <c r="N534" s="139">
        <f t="shared" si="230"/>
        <v>0</v>
      </c>
      <c r="O534" s="139">
        <v>0</v>
      </c>
      <c r="P534" s="139">
        <v>0</v>
      </c>
      <c r="Q534" s="139">
        <f t="shared" si="231"/>
        <v>0</v>
      </c>
      <c r="R534" s="139">
        <f t="shared" si="232"/>
        <v>0</v>
      </c>
      <c r="S534" s="139">
        <f t="shared" si="233"/>
        <v>0</v>
      </c>
      <c r="U534" s="324">
        <v>30203010101</v>
      </c>
      <c r="V534" s="329" t="s">
        <v>727</v>
      </c>
      <c r="W534" s="332">
        <v>15000000</v>
      </c>
      <c r="X534" s="332">
        <v>0</v>
      </c>
      <c r="Y534" s="332">
        <v>15000000</v>
      </c>
      <c r="Z534" s="332">
        <v>0</v>
      </c>
      <c r="AA534" s="332">
        <v>0</v>
      </c>
      <c r="AB534" s="332">
        <v>0</v>
      </c>
      <c r="AC534" s="332">
        <v>0</v>
      </c>
      <c r="AD534" s="332">
        <v>0</v>
      </c>
      <c r="AE534" s="332">
        <v>0</v>
      </c>
      <c r="AF534" s="332">
        <v>0</v>
      </c>
      <c r="AG534" s="332">
        <v>0</v>
      </c>
      <c r="AH534" s="332">
        <v>0</v>
      </c>
      <c r="AI534" s="332">
        <v>0</v>
      </c>
      <c r="AJ534" s="332">
        <v>0</v>
      </c>
      <c r="AK534" s="332">
        <v>0</v>
      </c>
      <c r="AL534" s="332">
        <v>0</v>
      </c>
      <c r="AM534" s="332">
        <v>0</v>
      </c>
      <c r="AN534" s="332">
        <v>0</v>
      </c>
    </row>
    <row r="535" spans="1:40" s="238" customFormat="1" x14ac:dyDescent="0.25">
      <c r="A535" s="297">
        <v>30203010103</v>
      </c>
      <c r="B535" s="178" t="s">
        <v>728</v>
      </c>
      <c r="C535" s="139"/>
      <c r="D535" s="139">
        <v>80178281</v>
      </c>
      <c r="E535" s="139">
        <v>0</v>
      </c>
      <c r="F535" s="139">
        <v>48178281</v>
      </c>
      <c r="G535" s="139">
        <v>0</v>
      </c>
      <c r="H535" s="139">
        <f t="shared" si="234"/>
        <v>32000000</v>
      </c>
      <c r="I535" s="139">
        <v>0</v>
      </c>
      <c r="J535" s="139">
        <v>32000000</v>
      </c>
      <c r="K535" s="139">
        <f t="shared" si="235"/>
        <v>0</v>
      </c>
      <c r="L535" s="139">
        <v>4000000</v>
      </c>
      <c r="M535" s="139">
        <v>16000000</v>
      </c>
      <c r="N535" s="139">
        <f t="shared" si="230"/>
        <v>16000000</v>
      </c>
      <c r="O535" s="139">
        <v>0</v>
      </c>
      <c r="P535" s="139">
        <v>32000000</v>
      </c>
      <c r="Q535" s="139">
        <f t="shared" si="231"/>
        <v>0</v>
      </c>
      <c r="R535" s="139">
        <f t="shared" si="232"/>
        <v>0</v>
      </c>
      <c r="S535" s="139">
        <f t="shared" si="233"/>
        <v>16000000</v>
      </c>
      <c r="U535" s="324">
        <v>30203010103</v>
      </c>
      <c r="V535" s="329" t="s">
        <v>728</v>
      </c>
      <c r="W535" s="332">
        <v>80178281</v>
      </c>
      <c r="X535" s="332">
        <v>0</v>
      </c>
      <c r="Y535" s="332">
        <v>48178281</v>
      </c>
      <c r="Z535" s="332">
        <v>0</v>
      </c>
      <c r="AA535" s="332">
        <v>0</v>
      </c>
      <c r="AB535" s="332">
        <v>0</v>
      </c>
      <c r="AC535" s="332">
        <v>32000000</v>
      </c>
      <c r="AD535" s="332">
        <v>0</v>
      </c>
      <c r="AE535" s="332">
        <v>32000000</v>
      </c>
      <c r="AF535" s="332">
        <v>0</v>
      </c>
      <c r="AG535" s="332">
        <v>4000000</v>
      </c>
      <c r="AH535" s="332">
        <v>16000000</v>
      </c>
      <c r="AI535" s="332">
        <v>16000000</v>
      </c>
      <c r="AJ535" s="332">
        <v>0</v>
      </c>
      <c r="AK535" s="332">
        <v>32000000</v>
      </c>
      <c r="AL535" s="332">
        <v>0</v>
      </c>
      <c r="AM535" s="332">
        <v>0</v>
      </c>
      <c r="AN535" s="332">
        <v>0</v>
      </c>
    </row>
    <row r="536" spans="1:40" s="264" customFormat="1" x14ac:dyDescent="0.25">
      <c r="A536" s="240">
        <v>3020302</v>
      </c>
      <c r="B536" s="241" t="s">
        <v>1740</v>
      </c>
      <c r="C536" s="150">
        <v>509377834.35000002</v>
      </c>
      <c r="D536" s="150">
        <f>+D537</f>
        <v>0</v>
      </c>
      <c r="E536" s="150">
        <f t="shared" ref="E536:P536" si="239">+E537</f>
        <v>0</v>
      </c>
      <c r="F536" s="150">
        <f t="shared" si="239"/>
        <v>0</v>
      </c>
      <c r="G536" s="150">
        <f t="shared" si="239"/>
        <v>0</v>
      </c>
      <c r="H536" s="150">
        <f t="shared" si="234"/>
        <v>0</v>
      </c>
      <c r="I536" s="150">
        <f t="shared" si="239"/>
        <v>0</v>
      </c>
      <c r="J536" s="150">
        <f t="shared" si="239"/>
        <v>0</v>
      </c>
      <c r="K536" s="150">
        <f t="shared" si="235"/>
        <v>0</v>
      </c>
      <c r="L536" s="150">
        <f t="shared" si="239"/>
        <v>0</v>
      </c>
      <c r="M536" s="150">
        <f t="shared" si="239"/>
        <v>0</v>
      </c>
      <c r="N536" s="150">
        <f t="shared" si="230"/>
        <v>0</v>
      </c>
      <c r="O536" s="150">
        <f t="shared" si="239"/>
        <v>0</v>
      </c>
      <c r="P536" s="150">
        <f t="shared" si="239"/>
        <v>0</v>
      </c>
      <c r="Q536" s="150">
        <f t="shared" si="231"/>
        <v>0</v>
      </c>
      <c r="R536" s="150">
        <f t="shared" si="232"/>
        <v>0</v>
      </c>
      <c r="S536" s="150">
        <f t="shared" si="233"/>
        <v>0</v>
      </c>
      <c r="T536" s="307"/>
      <c r="U536" s="324"/>
      <c r="V536" s="329"/>
      <c r="W536" s="332"/>
      <c r="X536" s="332"/>
      <c r="Y536" s="332"/>
      <c r="Z536" s="332"/>
      <c r="AA536" s="332"/>
      <c r="AB536" s="332"/>
      <c r="AC536" s="332"/>
      <c r="AD536" s="332"/>
      <c r="AE536" s="332"/>
      <c r="AF536" s="332"/>
      <c r="AG536" s="332"/>
      <c r="AH536" s="332"/>
      <c r="AI536" s="332"/>
      <c r="AJ536" s="332"/>
      <c r="AK536" s="332"/>
      <c r="AL536" s="332"/>
      <c r="AM536" s="332"/>
      <c r="AN536" s="332"/>
    </row>
    <row r="537" spans="1:40" x14ac:dyDescent="0.25">
      <c r="A537" s="297">
        <v>302030203</v>
      </c>
      <c r="B537" s="178" t="s">
        <v>1741</v>
      </c>
      <c r="C537" s="139">
        <v>509377834.35000002</v>
      </c>
      <c r="D537" s="139"/>
      <c r="E537" s="139"/>
      <c r="F537" s="139"/>
      <c r="G537" s="139"/>
      <c r="H537" s="139">
        <f t="shared" si="234"/>
        <v>0</v>
      </c>
      <c r="I537" s="139"/>
      <c r="J537" s="139"/>
      <c r="K537" s="139">
        <f t="shared" si="235"/>
        <v>0</v>
      </c>
      <c r="L537" s="139"/>
      <c r="M537" s="139"/>
      <c r="N537" s="139">
        <f t="shared" si="230"/>
        <v>0</v>
      </c>
      <c r="O537" s="139"/>
      <c r="P537" s="139"/>
      <c r="Q537" s="139">
        <f t="shared" si="231"/>
        <v>0</v>
      </c>
      <c r="R537" s="139">
        <f t="shared" si="232"/>
        <v>0</v>
      </c>
      <c r="S537" s="139">
        <f t="shared" si="233"/>
        <v>0</v>
      </c>
      <c r="U537" s="324"/>
      <c r="V537" s="329"/>
      <c r="W537" s="332"/>
      <c r="X537" s="332"/>
      <c r="Y537" s="332"/>
      <c r="Z537" s="332"/>
      <c r="AA537" s="332"/>
      <c r="AB537" s="332"/>
      <c r="AC537" s="332"/>
      <c r="AD537" s="332"/>
      <c r="AE537" s="332"/>
      <c r="AF537" s="332"/>
      <c r="AG537" s="332"/>
      <c r="AH537" s="332"/>
      <c r="AI537" s="332"/>
      <c r="AJ537" s="332"/>
      <c r="AK537" s="332"/>
      <c r="AL537" s="332"/>
      <c r="AM537" s="332"/>
      <c r="AN537" s="332"/>
    </row>
    <row r="538" spans="1:40" x14ac:dyDescent="0.25">
      <c r="A538" s="240">
        <v>303</v>
      </c>
      <c r="B538" s="241" t="s">
        <v>729</v>
      </c>
      <c r="C538" s="150">
        <v>67802547</v>
      </c>
      <c r="D538" s="150">
        <f>+D539</f>
        <v>967500000</v>
      </c>
      <c r="E538" s="150">
        <f t="shared" ref="E538:P538" si="240">+E539</f>
        <v>0</v>
      </c>
      <c r="F538" s="150">
        <f t="shared" si="240"/>
        <v>715928089</v>
      </c>
      <c r="G538" s="150">
        <f t="shared" si="240"/>
        <v>0</v>
      </c>
      <c r="H538" s="150">
        <f t="shared" si="234"/>
        <v>251571911</v>
      </c>
      <c r="I538" s="150">
        <f t="shared" si="240"/>
        <v>0</v>
      </c>
      <c r="J538" s="150">
        <f t="shared" si="240"/>
        <v>251571911</v>
      </c>
      <c r="K538" s="150">
        <f t="shared" si="235"/>
        <v>0</v>
      </c>
      <c r="L538" s="150">
        <f t="shared" si="240"/>
        <v>75532000</v>
      </c>
      <c r="M538" s="150">
        <f t="shared" si="240"/>
        <v>120157245</v>
      </c>
      <c r="N538" s="150">
        <f t="shared" si="230"/>
        <v>131414666</v>
      </c>
      <c r="O538" s="150">
        <f t="shared" si="240"/>
        <v>0</v>
      </c>
      <c r="P538" s="150">
        <f t="shared" si="240"/>
        <v>251571911</v>
      </c>
      <c r="Q538" s="150">
        <f t="shared" si="231"/>
        <v>0</v>
      </c>
      <c r="R538" s="150">
        <f t="shared" si="232"/>
        <v>0</v>
      </c>
      <c r="S538" s="150">
        <f t="shared" si="233"/>
        <v>120157245</v>
      </c>
      <c r="U538" s="324">
        <v>303</v>
      </c>
      <c r="V538" s="329" t="s">
        <v>729</v>
      </c>
      <c r="W538" s="332">
        <v>967500000</v>
      </c>
      <c r="X538" s="332">
        <v>0</v>
      </c>
      <c r="Y538" s="332">
        <v>715928089</v>
      </c>
      <c r="Z538" s="332">
        <v>0</v>
      </c>
      <c r="AA538" s="332">
        <v>0</v>
      </c>
      <c r="AB538" s="332">
        <v>0</v>
      </c>
      <c r="AC538" s="332">
        <v>251571911</v>
      </c>
      <c r="AD538" s="332">
        <v>0</v>
      </c>
      <c r="AE538" s="332">
        <v>251571911</v>
      </c>
      <c r="AF538" s="332">
        <v>0</v>
      </c>
      <c r="AG538" s="332">
        <v>75532000</v>
      </c>
      <c r="AH538" s="332">
        <v>120157245</v>
      </c>
      <c r="AI538" s="332">
        <v>131414666</v>
      </c>
      <c r="AJ538" s="332">
        <v>0</v>
      </c>
      <c r="AK538" s="332">
        <v>251571911</v>
      </c>
      <c r="AL538" s="332">
        <v>0</v>
      </c>
      <c r="AM538" s="332">
        <v>0</v>
      </c>
      <c r="AN538" s="332">
        <v>0</v>
      </c>
    </row>
    <row r="539" spans="1:40" x14ac:dyDescent="0.25">
      <c r="A539" s="240">
        <v>30301</v>
      </c>
      <c r="B539" s="241" t="s">
        <v>730</v>
      </c>
      <c r="C539" s="150">
        <v>67802547</v>
      </c>
      <c r="D539" s="150">
        <f>+D540+D546</f>
        <v>967500000</v>
      </c>
      <c r="E539" s="150">
        <f t="shared" ref="E539:P539" si="241">+E540+E546</f>
        <v>0</v>
      </c>
      <c r="F539" s="150">
        <f t="shared" si="241"/>
        <v>715928089</v>
      </c>
      <c r="G539" s="150">
        <f t="shared" si="241"/>
        <v>0</v>
      </c>
      <c r="H539" s="150">
        <f t="shared" si="234"/>
        <v>251571911</v>
      </c>
      <c r="I539" s="150">
        <f t="shared" si="241"/>
        <v>0</v>
      </c>
      <c r="J539" s="150">
        <f t="shared" si="241"/>
        <v>251571911</v>
      </c>
      <c r="K539" s="150">
        <f t="shared" si="235"/>
        <v>0</v>
      </c>
      <c r="L539" s="150">
        <f t="shared" si="241"/>
        <v>75532000</v>
      </c>
      <c r="M539" s="150">
        <f t="shared" si="241"/>
        <v>120157245</v>
      </c>
      <c r="N539" s="150">
        <f t="shared" si="230"/>
        <v>131414666</v>
      </c>
      <c r="O539" s="150">
        <f t="shared" si="241"/>
        <v>0</v>
      </c>
      <c r="P539" s="150">
        <f t="shared" si="241"/>
        <v>251571911</v>
      </c>
      <c r="Q539" s="150">
        <f t="shared" si="231"/>
        <v>0</v>
      </c>
      <c r="R539" s="150">
        <f t="shared" si="232"/>
        <v>0</v>
      </c>
      <c r="S539" s="150">
        <f t="shared" si="233"/>
        <v>120157245</v>
      </c>
      <c r="U539" s="324">
        <v>30301</v>
      </c>
      <c r="V539" s="329" t="s">
        <v>730</v>
      </c>
      <c r="W539" s="332">
        <v>967500000</v>
      </c>
      <c r="X539" s="332">
        <v>0</v>
      </c>
      <c r="Y539" s="332">
        <v>715928089</v>
      </c>
      <c r="Z539" s="332">
        <v>0</v>
      </c>
      <c r="AA539" s="332">
        <v>0</v>
      </c>
      <c r="AB539" s="332">
        <v>0</v>
      </c>
      <c r="AC539" s="332">
        <v>251571911</v>
      </c>
      <c r="AD539" s="332">
        <v>0</v>
      </c>
      <c r="AE539" s="332">
        <v>251571911</v>
      </c>
      <c r="AF539" s="332">
        <v>0</v>
      </c>
      <c r="AG539" s="332">
        <v>75532000</v>
      </c>
      <c r="AH539" s="332">
        <v>120157245</v>
      </c>
      <c r="AI539" s="332">
        <v>131414666</v>
      </c>
      <c r="AJ539" s="332">
        <v>0</v>
      </c>
      <c r="AK539" s="332">
        <v>251571911</v>
      </c>
      <c r="AL539" s="332">
        <v>0</v>
      </c>
      <c r="AM539" s="332">
        <v>0</v>
      </c>
      <c r="AN539" s="332">
        <v>0</v>
      </c>
    </row>
    <row r="540" spans="1:40" x14ac:dyDescent="0.25">
      <c r="A540" s="240">
        <v>3030101</v>
      </c>
      <c r="B540" s="241" t="s">
        <v>731</v>
      </c>
      <c r="C540" s="150">
        <v>66261900</v>
      </c>
      <c r="D540" s="150">
        <f>+D541</f>
        <v>5500000</v>
      </c>
      <c r="E540" s="150">
        <f t="shared" ref="E540:P541" si="242">+E541</f>
        <v>0</v>
      </c>
      <c r="F540" s="150">
        <f t="shared" si="242"/>
        <v>5500000</v>
      </c>
      <c r="G540" s="150">
        <f t="shared" si="242"/>
        <v>0</v>
      </c>
      <c r="H540" s="150">
        <f t="shared" si="234"/>
        <v>0</v>
      </c>
      <c r="I540" s="150">
        <f t="shared" si="242"/>
        <v>0</v>
      </c>
      <c r="J540" s="150">
        <f t="shared" si="242"/>
        <v>0</v>
      </c>
      <c r="K540" s="150">
        <f t="shared" si="235"/>
        <v>0</v>
      </c>
      <c r="L540" s="150">
        <f t="shared" si="242"/>
        <v>0</v>
      </c>
      <c r="M540" s="150">
        <f t="shared" si="242"/>
        <v>0</v>
      </c>
      <c r="N540" s="150">
        <f t="shared" si="230"/>
        <v>0</v>
      </c>
      <c r="O540" s="150">
        <f t="shared" si="242"/>
        <v>0</v>
      </c>
      <c r="P540" s="150">
        <f t="shared" si="242"/>
        <v>0</v>
      </c>
      <c r="Q540" s="150">
        <f t="shared" si="231"/>
        <v>0</v>
      </c>
      <c r="R540" s="150">
        <f t="shared" si="232"/>
        <v>0</v>
      </c>
      <c r="S540" s="150">
        <f t="shared" si="233"/>
        <v>0</v>
      </c>
      <c r="U540" s="324">
        <v>3030101</v>
      </c>
      <c r="V540" s="329" t="s">
        <v>731</v>
      </c>
      <c r="W540" s="332">
        <v>5500000</v>
      </c>
      <c r="X540" s="332">
        <v>0</v>
      </c>
      <c r="Y540" s="332">
        <v>5500000</v>
      </c>
      <c r="Z540" s="332">
        <v>0</v>
      </c>
      <c r="AA540" s="332">
        <v>0</v>
      </c>
      <c r="AB540" s="332">
        <v>0</v>
      </c>
      <c r="AC540" s="332">
        <v>0</v>
      </c>
      <c r="AD540" s="332">
        <v>0</v>
      </c>
      <c r="AE540" s="332">
        <v>0</v>
      </c>
      <c r="AF540" s="332">
        <v>0</v>
      </c>
      <c r="AG540" s="332">
        <v>0</v>
      </c>
      <c r="AH540" s="332">
        <v>0</v>
      </c>
      <c r="AI540" s="332">
        <v>0</v>
      </c>
      <c r="AJ540" s="332">
        <v>0</v>
      </c>
      <c r="AK540" s="332">
        <v>0</v>
      </c>
      <c r="AL540" s="332">
        <v>0</v>
      </c>
      <c r="AM540" s="332">
        <v>0</v>
      </c>
      <c r="AN540" s="332">
        <v>0</v>
      </c>
    </row>
    <row r="541" spans="1:40" x14ac:dyDescent="0.25">
      <c r="A541" s="298">
        <v>303010101</v>
      </c>
      <c r="B541" s="299" t="s">
        <v>732</v>
      </c>
      <c r="C541" s="300">
        <v>66261900</v>
      </c>
      <c r="D541" s="300">
        <f>+D542</f>
        <v>5500000</v>
      </c>
      <c r="E541" s="300">
        <f t="shared" si="242"/>
        <v>0</v>
      </c>
      <c r="F541" s="300">
        <f t="shared" si="242"/>
        <v>5500000</v>
      </c>
      <c r="G541" s="300">
        <f t="shared" si="242"/>
        <v>0</v>
      </c>
      <c r="H541" s="300">
        <f t="shared" si="234"/>
        <v>0</v>
      </c>
      <c r="I541" s="300">
        <f t="shared" si="242"/>
        <v>0</v>
      </c>
      <c r="J541" s="300">
        <f t="shared" si="242"/>
        <v>0</v>
      </c>
      <c r="K541" s="300">
        <f t="shared" si="235"/>
        <v>0</v>
      </c>
      <c r="L541" s="300">
        <f t="shared" si="242"/>
        <v>0</v>
      </c>
      <c r="M541" s="300">
        <f t="shared" si="242"/>
        <v>0</v>
      </c>
      <c r="N541" s="300">
        <f t="shared" si="230"/>
        <v>0</v>
      </c>
      <c r="O541" s="300">
        <f t="shared" si="242"/>
        <v>0</v>
      </c>
      <c r="P541" s="300">
        <f t="shared" si="242"/>
        <v>0</v>
      </c>
      <c r="Q541" s="300">
        <f t="shared" si="231"/>
        <v>0</v>
      </c>
      <c r="R541" s="300">
        <f t="shared" si="232"/>
        <v>0</v>
      </c>
      <c r="S541" s="300">
        <f t="shared" si="233"/>
        <v>0</v>
      </c>
      <c r="U541" s="324">
        <v>303010101</v>
      </c>
      <c r="V541" s="329" t="s">
        <v>732</v>
      </c>
      <c r="W541" s="332">
        <v>5500000</v>
      </c>
      <c r="X541" s="332">
        <v>0</v>
      </c>
      <c r="Y541" s="332">
        <v>5500000</v>
      </c>
      <c r="Z541" s="332">
        <v>0</v>
      </c>
      <c r="AA541" s="332">
        <v>0</v>
      </c>
      <c r="AB541" s="332">
        <v>0</v>
      </c>
      <c r="AC541" s="332">
        <v>0</v>
      </c>
      <c r="AD541" s="332">
        <v>0</v>
      </c>
      <c r="AE541" s="332">
        <v>0</v>
      </c>
      <c r="AF541" s="332">
        <v>0</v>
      </c>
      <c r="AG541" s="332">
        <v>0</v>
      </c>
      <c r="AH541" s="332">
        <v>0</v>
      </c>
      <c r="AI541" s="332">
        <v>0</v>
      </c>
      <c r="AJ541" s="332">
        <v>0</v>
      </c>
      <c r="AK541" s="332">
        <v>0</v>
      </c>
      <c r="AL541" s="332">
        <v>0</v>
      </c>
      <c r="AM541" s="332">
        <v>0</v>
      </c>
      <c r="AN541" s="332">
        <v>0</v>
      </c>
    </row>
    <row r="542" spans="1:40" x14ac:dyDescent="0.25">
      <c r="A542" s="301">
        <v>30301010101</v>
      </c>
      <c r="B542" s="178" t="s">
        <v>733</v>
      </c>
      <c r="C542" s="139">
        <v>0</v>
      </c>
      <c r="D542" s="139">
        <v>5500000</v>
      </c>
      <c r="E542" s="139">
        <v>0</v>
      </c>
      <c r="F542" s="139">
        <v>5500000</v>
      </c>
      <c r="G542" s="139">
        <v>0</v>
      </c>
      <c r="H542" s="139">
        <f t="shared" si="234"/>
        <v>0</v>
      </c>
      <c r="I542" s="139">
        <v>0</v>
      </c>
      <c r="J542" s="139">
        <v>0</v>
      </c>
      <c r="K542" s="139">
        <f t="shared" si="235"/>
        <v>0</v>
      </c>
      <c r="L542" s="139">
        <v>0</v>
      </c>
      <c r="M542" s="139">
        <v>0</v>
      </c>
      <c r="N542" s="139">
        <f t="shared" si="230"/>
        <v>0</v>
      </c>
      <c r="O542" s="139">
        <v>0</v>
      </c>
      <c r="P542" s="139">
        <v>0</v>
      </c>
      <c r="Q542" s="139">
        <f t="shared" si="231"/>
        <v>0</v>
      </c>
      <c r="R542" s="139">
        <f t="shared" si="232"/>
        <v>0</v>
      </c>
      <c r="S542" s="139">
        <f t="shared" si="233"/>
        <v>0</v>
      </c>
      <c r="U542" s="324">
        <v>30301010101</v>
      </c>
      <c r="V542" s="329" t="s">
        <v>733</v>
      </c>
      <c r="W542" s="332">
        <v>5500000</v>
      </c>
      <c r="X542" s="332">
        <v>0</v>
      </c>
      <c r="Y542" s="332">
        <v>5500000</v>
      </c>
      <c r="Z542" s="332">
        <v>0</v>
      </c>
      <c r="AA542" s="332">
        <v>0</v>
      </c>
      <c r="AB542" s="332">
        <v>0</v>
      </c>
      <c r="AC542" s="332">
        <v>0</v>
      </c>
      <c r="AD542" s="332">
        <v>0</v>
      </c>
      <c r="AE542" s="332">
        <v>0</v>
      </c>
      <c r="AF542" s="332">
        <v>0</v>
      </c>
      <c r="AG542" s="332">
        <v>0</v>
      </c>
      <c r="AH542" s="332">
        <v>0</v>
      </c>
      <c r="AI542" s="332">
        <v>0</v>
      </c>
      <c r="AJ542" s="332">
        <v>0</v>
      </c>
      <c r="AK542" s="332">
        <v>0</v>
      </c>
      <c r="AL542" s="332">
        <v>0</v>
      </c>
      <c r="AM542" s="332">
        <v>0</v>
      </c>
      <c r="AN542" s="332">
        <v>0</v>
      </c>
    </row>
    <row r="543" spans="1:40" x14ac:dyDescent="0.25">
      <c r="A543" s="296">
        <v>30301010102</v>
      </c>
      <c r="B543" s="178" t="s">
        <v>1742</v>
      </c>
      <c r="C543" s="139">
        <v>0</v>
      </c>
      <c r="D543" s="139"/>
      <c r="E543" s="139"/>
      <c r="F543" s="139"/>
      <c r="G543" s="139"/>
      <c r="H543" s="139">
        <f t="shared" si="234"/>
        <v>0</v>
      </c>
      <c r="I543" s="139"/>
      <c r="J543" s="139"/>
      <c r="K543" s="139">
        <f t="shared" si="235"/>
        <v>0</v>
      </c>
      <c r="L543" s="139"/>
      <c r="M543" s="139"/>
      <c r="N543" s="139">
        <f t="shared" si="230"/>
        <v>0</v>
      </c>
      <c r="O543" s="139"/>
      <c r="P543" s="139"/>
      <c r="Q543" s="139">
        <f t="shared" si="231"/>
        <v>0</v>
      </c>
      <c r="R543" s="139">
        <f t="shared" si="232"/>
        <v>0</v>
      </c>
      <c r="S543" s="139">
        <f t="shared" si="233"/>
        <v>0</v>
      </c>
      <c r="U543" s="324"/>
      <c r="V543" s="329"/>
      <c r="W543" s="332"/>
      <c r="X543" s="332"/>
      <c r="Y543" s="332"/>
      <c r="Z543" s="332"/>
      <c r="AA543" s="332"/>
      <c r="AB543" s="332"/>
      <c r="AC543" s="332"/>
      <c r="AD543" s="332"/>
      <c r="AE543" s="332"/>
      <c r="AF543" s="332"/>
      <c r="AG543" s="332"/>
      <c r="AH543" s="332"/>
      <c r="AI543" s="332"/>
      <c r="AJ543" s="332"/>
      <c r="AK543" s="332"/>
      <c r="AL543" s="332"/>
      <c r="AM543" s="332"/>
      <c r="AN543" s="332"/>
    </row>
    <row r="544" spans="1:40" x14ac:dyDescent="0.25">
      <c r="A544" s="297">
        <v>30301010103</v>
      </c>
      <c r="B544" s="178" t="s">
        <v>1743</v>
      </c>
      <c r="C544" s="139">
        <v>31261900</v>
      </c>
      <c r="D544" s="139"/>
      <c r="E544" s="139"/>
      <c r="F544" s="139"/>
      <c r="G544" s="139"/>
      <c r="H544" s="139">
        <f t="shared" si="234"/>
        <v>0</v>
      </c>
      <c r="I544" s="139"/>
      <c r="J544" s="139"/>
      <c r="K544" s="139">
        <f t="shared" si="235"/>
        <v>0</v>
      </c>
      <c r="L544" s="139"/>
      <c r="M544" s="139"/>
      <c r="N544" s="139">
        <f t="shared" si="230"/>
        <v>0</v>
      </c>
      <c r="O544" s="139"/>
      <c r="P544" s="139"/>
      <c r="Q544" s="139">
        <f t="shared" si="231"/>
        <v>0</v>
      </c>
      <c r="R544" s="139">
        <f t="shared" si="232"/>
        <v>0</v>
      </c>
      <c r="S544" s="139">
        <f t="shared" si="233"/>
        <v>0</v>
      </c>
      <c r="U544" s="324"/>
      <c r="V544" s="329"/>
      <c r="W544" s="332"/>
      <c r="X544" s="332"/>
      <c r="Y544" s="332"/>
      <c r="Z544" s="332"/>
      <c r="AA544" s="332"/>
      <c r="AB544" s="332"/>
      <c r="AC544" s="332"/>
      <c r="AD544" s="332"/>
      <c r="AE544" s="332"/>
      <c r="AF544" s="332"/>
      <c r="AG544" s="332"/>
      <c r="AH544" s="332"/>
      <c r="AI544" s="332"/>
      <c r="AJ544" s="332"/>
      <c r="AK544" s="332"/>
      <c r="AL544" s="332"/>
      <c r="AM544" s="332"/>
      <c r="AN544" s="332"/>
    </row>
    <row r="545" spans="1:40" x14ac:dyDescent="0.25">
      <c r="A545" s="301">
        <v>30301010104</v>
      </c>
      <c r="B545" s="178" t="s">
        <v>1744</v>
      </c>
      <c r="C545" s="139">
        <v>35000000</v>
      </c>
      <c r="D545" s="139"/>
      <c r="E545" s="139"/>
      <c r="F545" s="139"/>
      <c r="G545" s="139"/>
      <c r="H545" s="139">
        <f t="shared" si="234"/>
        <v>0</v>
      </c>
      <c r="I545" s="139"/>
      <c r="J545" s="139"/>
      <c r="K545" s="139">
        <f t="shared" si="235"/>
        <v>0</v>
      </c>
      <c r="L545" s="139"/>
      <c r="M545" s="139"/>
      <c r="N545" s="139">
        <f t="shared" si="230"/>
        <v>0</v>
      </c>
      <c r="O545" s="139"/>
      <c r="P545" s="139"/>
      <c r="Q545" s="139">
        <f t="shared" si="231"/>
        <v>0</v>
      </c>
      <c r="R545" s="139">
        <f t="shared" si="232"/>
        <v>0</v>
      </c>
      <c r="S545" s="139">
        <f t="shared" si="233"/>
        <v>0</v>
      </c>
      <c r="U545" s="324"/>
      <c r="V545" s="329"/>
      <c r="W545" s="332"/>
      <c r="X545" s="332"/>
      <c r="Y545" s="332"/>
      <c r="Z545" s="332"/>
      <c r="AA545" s="332"/>
      <c r="AB545" s="332"/>
      <c r="AC545" s="332"/>
      <c r="AD545" s="332"/>
      <c r="AE545" s="332"/>
      <c r="AF545" s="332"/>
      <c r="AG545" s="332"/>
      <c r="AH545" s="332"/>
      <c r="AI545" s="332"/>
      <c r="AJ545" s="332"/>
      <c r="AK545" s="332"/>
      <c r="AL545" s="332"/>
      <c r="AM545" s="332"/>
      <c r="AN545" s="332"/>
    </row>
    <row r="546" spans="1:40" x14ac:dyDescent="0.25">
      <c r="A546" s="240">
        <v>3030102</v>
      </c>
      <c r="B546" s="241" t="s">
        <v>734</v>
      </c>
      <c r="C546" s="150">
        <v>1540647</v>
      </c>
      <c r="D546" s="150">
        <f>+D547</f>
        <v>962000000</v>
      </c>
      <c r="E546" s="150">
        <f t="shared" ref="E546:P546" si="243">+E547</f>
        <v>0</v>
      </c>
      <c r="F546" s="150">
        <f t="shared" si="243"/>
        <v>710428089</v>
      </c>
      <c r="G546" s="150">
        <f t="shared" si="243"/>
        <v>0</v>
      </c>
      <c r="H546" s="150">
        <f t="shared" si="234"/>
        <v>251571911</v>
      </c>
      <c r="I546" s="150">
        <f t="shared" si="243"/>
        <v>0</v>
      </c>
      <c r="J546" s="150">
        <f t="shared" si="243"/>
        <v>251571911</v>
      </c>
      <c r="K546" s="150">
        <f t="shared" si="235"/>
        <v>0</v>
      </c>
      <c r="L546" s="150">
        <f t="shared" si="243"/>
        <v>75532000</v>
      </c>
      <c r="M546" s="150">
        <f t="shared" si="243"/>
        <v>120157245</v>
      </c>
      <c r="N546" s="150">
        <f t="shared" si="230"/>
        <v>131414666</v>
      </c>
      <c r="O546" s="150">
        <f t="shared" si="243"/>
        <v>0</v>
      </c>
      <c r="P546" s="150">
        <f t="shared" si="243"/>
        <v>251571911</v>
      </c>
      <c r="Q546" s="150">
        <f t="shared" si="231"/>
        <v>0</v>
      </c>
      <c r="R546" s="150">
        <f t="shared" si="232"/>
        <v>0</v>
      </c>
      <c r="S546" s="150">
        <f t="shared" si="233"/>
        <v>120157245</v>
      </c>
      <c r="U546" s="324">
        <v>3030102</v>
      </c>
      <c r="V546" s="329" t="s">
        <v>734</v>
      </c>
      <c r="W546" s="332">
        <v>962000000</v>
      </c>
      <c r="X546" s="332">
        <v>0</v>
      </c>
      <c r="Y546" s="332">
        <v>710428089</v>
      </c>
      <c r="Z546" s="332">
        <v>0</v>
      </c>
      <c r="AA546" s="332">
        <v>0</v>
      </c>
      <c r="AB546" s="332">
        <v>0</v>
      </c>
      <c r="AC546" s="332">
        <v>251571911</v>
      </c>
      <c r="AD546" s="332">
        <v>0</v>
      </c>
      <c r="AE546" s="332">
        <v>251571911</v>
      </c>
      <c r="AF546" s="332">
        <v>0</v>
      </c>
      <c r="AG546" s="332">
        <v>75532000</v>
      </c>
      <c r="AH546" s="332">
        <v>120157245</v>
      </c>
      <c r="AI546" s="332">
        <v>131414666</v>
      </c>
      <c r="AJ546" s="332">
        <v>0</v>
      </c>
      <c r="AK546" s="332">
        <v>251571911</v>
      </c>
      <c r="AL546" s="332">
        <v>0</v>
      </c>
      <c r="AM546" s="332">
        <v>0</v>
      </c>
      <c r="AN546" s="332">
        <v>0</v>
      </c>
    </row>
    <row r="547" spans="1:40" x14ac:dyDescent="0.25">
      <c r="A547" s="298">
        <v>303010201</v>
      </c>
      <c r="B547" s="299" t="s">
        <v>735</v>
      </c>
      <c r="C547" s="300">
        <v>1540647</v>
      </c>
      <c r="D547" s="300">
        <f>+D548+D549+D550</f>
        <v>962000000</v>
      </c>
      <c r="E547" s="300">
        <f t="shared" ref="E547:P547" si="244">+E548+E549+E550</f>
        <v>0</v>
      </c>
      <c r="F547" s="300">
        <f t="shared" si="244"/>
        <v>710428089</v>
      </c>
      <c r="G547" s="300">
        <f t="shared" si="244"/>
        <v>0</v>
      </c>
      <c r="H547" s="300">
        <f t="shared" si="234"/>
        <v>251571911</v>
      </c>
      <c r="I547" s="300">
        <f t="shared" si="244"/>
        <v>0</v>
      </c>
      <c r="J547" s="300">
        <f t="shared" si="244"/>
        <v>251571911</v>
      </c>
      <c r="K547" s="300">
        <f t="shared" si="235"/>
        <v>0</v>
      </c>
      <c r="L547" s="300">
        <f t="shared" si="244"/>
        <v>75532000</v>
      </c>
      <c r="M547" s="300">
        <f t="shared" si="244"/>
        <v>120157245</v>
      </c>
      <c r="N547" s="300">
        <f t="shared" si="230"/>
        <v>131414666</v>
      </c>
      <c r="O547" s="300">
        <f t="shared" si="244"/>
        <v>0</v>
      </c>
      <c r="P547" s="300">
        <f t="shared" si="244"/>
        <v>251571911</v>
      </c>
      <c r="Q547" s="300">
        <f t="shared" si="231"/>
        <v>0</v>
      </c>
      <c r="R547" s="300">
        <f t="shared" si="232"/>
        <v>0</v>
      </c>
      <c r="S547" s="300">
        <f t="shared" si="233"/>
        <v>120157245</v>
      </c>
      <c r="U547" s="324">
        <v>303010201</v>
      </c>
      <c r="V547" s="329" t="s">
        <v>735</v>
      </c>
      <c r="W547" s="332">
        <v>962000000</v>
      </c>
      <c r="X547" s="332">
        <v>0</v>
      </c>
      <c r="Y547" s="332">
        <v>710428089</v>
      </c>
      <c r="Z547" s="332">
        <v>0</v>
      </c>
      <c r="AA547" s="332">
        <v>0</v>
      </c>
      <c r="AB547" s="332">
        <v>0</v>
      </c>
      <c r="AC547" s="332">
        <v>251571911</v>
      </c>
      <c r="AD547" s="332">
        <v>0</v>
      </c>
      <c r="AE547" s="332">
        <v>251571911</v>
      </c>
      <c r="AF547" s="332">
        <v>0</v>
      </c>
      <c r="AG547" s="332">
        <v>75532000</v>
      </c>
      <c r="AH547" s="332">
        <v>120157245</v>
      </c>
      <c r="AI547" s="332">
        <v>131414666</v>
      </c>
      <c r="AJ547" s="332">
        <v>0</v>
      </c>
      <c r="AK547" s="332">
        <v>251571911</v>
      </c>
      <c r="AL547" s="332">
        <v>0</v>
      </c>
      <c r="AM547" s="332">
        <v>0</v>
      </c>
      <c r="AN547" s="332">
        <v>0</v>
      </c>
    </row>
    <row r="548" spans="1:40" x14ac:dyDescent="0.25">
      <c r="A548" s="301">
        <v>30301020101</v>
      </c>
      <c r="B548" s="178" t="s">
        <v>736</v>
      </c>
      <c r="C548" s="139">
        <v>0</v>
      </c>
      <c r="D548" s="139">
        <v>10000000</v>
      </c>
      <c r="E548" s="139">
        <v>0</v>
      </c>
      <c r="F548" s="139">
        <v>10000000</v>
      </c>
      <c r="G548" s="139">
        <v>0</v>
      </c>
      <c r="H548" s="139">
        <f t="shared" si="234"/>
        <v>0</v>
      </c>
      <c r="I548" s="139">
        <v>0</v>
      </c>
      <c r="J548" s="139">
        <v>0</v>
      </c>
      <c r="K548" s="139">
        <f t="shared" si="235"/>
        <v>0</v>
      </c>
      <c r="L548" s="139">
        <v>0</v>
      </c>
      <c r="M548" s="139">
        <v>0</v>
      </c>
      <c r="N548" s="139">
        <f t="shared" si="230"/>
        <v>0</v>
      </c>
      <c r="O548" s="139">
        <v>0</v>
      </c>
      <c r="P548" s="139">
        <v>0</v>
      </c>
      <c r="Q548" s="139">
        <f t="shared" si="231"/>
        <v>0</v>
      </c>
      <c r="R548" s="139">
        <f t="shared" si="232"/>
        <v>0</v>
      </c>
      <c r="S548" s="139">
        <f t="shared" si="233"/>
        <v>0</v>
      </c>
      <c r="U548" s="324">
        <v>30301020101</v>
      </c>
      <c r="V548" s="329" t="s">
        <v>736</v>
      </c>
      <c r="W548" s="332">
        <v>10000000</v>
      </c>
      <c r="X548" s="332">
        <v>0</v>
      </c>
      <c r="Y548" s="332">
        <v>10000000</v>
      </c>
      <c r="Z548" s="332">
        <v>0</v>
      </c>
      <c r="AA548" s="332">
        <v>0</v>
      </c>
      <c r="AB548" s="332">
        <v>0</v>
      </c>
      <c r="AC548" s="332">
        <v>0</v>
      </c>
      <c r="AD548" s="332">
        <v>0</v>
      </c>
      <c r="AE548" s="332">
        <v>0</v>
      </c>
      <c r="AF548" s="332">
        <v>0</v>
      </c>
      <c r="AG548" s="332">
        <v>0</v>
      </c>
      <c r="AH548" s="332">
        <v>0</v>
      </c>
      <c r="AI548" s="332">
        <v>0</v>
      </c>
      <c r="AJ548" s="332">
        <v>0</v>
      </c>
      <c r="AK548" s="332">
        <v>0</v>
      </c>
      <c r="AL548" s="332">
        <v>0</v>
      </c>
      <c r="AM548" s="332">
        <v>0</v>
      </c>
      <c r="AN548" s="332">
        <v>0</v>
      </c>
    </row>
    <row r="549" spans="1:40" x14ac:dyDescent="0.25">
      <c r="A549" s="296">
        <v>30301020102</v>
      </c>
      <c r="B549" s="178" t="s">
        <v>737</v>
      </c>
      <c r="C549" s="139"/>
      <c r="D549" s="139">
        <v>10000000</v>
      </c>
      <c r="E549" s="139">
        <v>0</v>
      </c>
      <c r="F549" s="139">
        <v>10000000</v>
      </c>
      <c r="G549" s="139">
        <v>0</v>
      </c>
      <c r="H549" s="139">
        <f t="shared" si="234"/>
        <v>0</v>
      </c>
      <c r="I549" s="139">
        <v>0</v>
      </c>
      <c r="J549" s="139">
        <v>0</v>
      </c>
      <c r="K549" s="139">
        <f t="shared" si="235"/>
        <v>0</v>
      </c>
      <c r="L549" s="139">
        <v>0</v>
      </c>
      <c r="M549" s="139">
        <v>0</v>
      </c>
      <c r="N549" s="139">
        <f t="shared" si="230"/>
        <v>0</v>
      </c>
      <c r="O549" s="139">
        <v>0</v>
      </c>
      <c r="P549" s="139">
        <v>0</v>
      </c>
      <c r="Q549" s="139">
        <f t="shared" si="231"/>
        <v>0</v>
      </c>
      <c r="R549" s="139">
        <f t="shared" si="232"/>
        <v>0</v>
      </c>
      <c r="S549" s="139">
        <f t="shared" si="233"/>
        <v>0</v>
      </c>
      <c r="U549" s="324">
        <v>30301020102</v>
      </c>
      <c r="V549" s="329" t="s">
        <v>737</v>
      </c>
      <c r="W549" s="332">
        <v>10000000</v>
      </c>
      <c r="X549" s="332">
        <v>0</v>
      </c>
      <c r="Y549" s="332">
        <v>10000000</v>
      </c>
      <c r="Z549" s="332">
        <v>0</v>
      </c>
      <c r="AA549" s="332">
        <v>0</v>
      </c>
      <c r="AB549" s="332">
        <v>0</v>
      </c>
      <c r="AC549" s="332">
        <v>0</v>
      </c>
      <c r="AD549" s="332">
        <v>0</v>
      </c>
      <c r="AE549" s="332">
        <v>0</v>
      </c>
      <c r="AF549" s="332">
        <v>0</v>
      </c>
      <c r="AG549" s="332">
        <v>0</v>
      </c>
      <c r="AH549" s="332">
        <v>0</v>
      </c>
      <c r="AI549" s="332">
        <v>0</v>
      </c>
      <c r="AJ549" s="332">
        <v>0</v>
      </c>
      <c r="AK549" s="332">
        <v>0</v>
      </c>
      <c r="AL549" s="332">
        <v>0</v>
      </c>
      <c r="AM549" s="332">
        <v>0</v>
      </c>
      <c r="AN549" s="332">
        <v>0</v>
      </c>
    </row>
    <row r="550" spans="1:40" x14ac:dyDescent="0.25">
      <c r="A550" s="297">
        <v>30301020103</v>
      </c>
      <c r="B550" s="178" t="s">
        <v>738</v>
      </c>
      <c r="C550" s="139">
        <v>1540647</v>
      </c>
      <c r="D550" s="139">
        <v>942000000</v>
      </c>
      <c r="E550" s="139">
        <v>0</v>
      </c>
      <c r="F550" s="139">
        <v>690428089</v>
      </c>
      <c r="G550" s="139">
        <v>0</v>
      </c>
      <c r="H550" s="139">
        <f t="shared" si="234"/>
        <v>251571911</v>
      </c>
      <c r="I550" s="139">
        <v>0</v>
      </c>
      <c r="J550" s="139">
        <v>251571911</v>
      </c>
      <c r="K550" s="139">
        <f t="shared" si="235"/>
        <v>0</v>
      </c>
      <c r="L550" s="139">
        <v>75532000</v>
      </c>
      <c r="M550" s="139">
        <v>120157245</v>
      </c>
      <c r="N550" s="139">
        <f t="shared" si="230"/>
        <v>131414666</v>
      </c>
      <c r="O550" s="139">
        <v>0</v>
      </c>
      <c r="P550" s="139">
        <v>251571911</v>
      </c>
      <c r="Q550" s="139">
        <f t="shared" si="231"/>
        <v>0</v>
      </c>
      <c r="R550" s="139">
        <f t="shared" si="232"/>
        <v>0</v>
      </c>
      <c r="S550" s="139">
        <f t="shared" si="233"/>
        <v>120157245</v>
      </c>
      <c r="U550" s="324">
        <v>30301020103</v>
      </c>
      <c r="V550" s="329" t="s">
        <v>738</v>
      </c>
      <c r="W550" s="332">
        <v>942000000</v>
      </c>
      <c r="X550" s="332">
        <v>0</v>
      </c>
      <c r="Y550" s="332">
        <v>690428089</v>
      </c>
      <c r="Z550" s="332">
        <v>0</v>
      </c>
      <c r="AA550" s="332">
        <v>0</v>
      </c>
      <c r="AB550" s="332">
        <v>0</v>
      </c>
      <c r="AC550" s="332">
        <v>251571911</v>
      </c>
      <c r="AD550" s="332">
        <v>0</v>
      </c>
      <c r="AE550" s="332">
        <v>251571911</v>
      </c>
      <c r="AF550" s="332">
        <v>0</v>
      </c>
      <c r="AG550" s="332">
        <v>75532000</v>
      </c>
      <c r="AH550" s="332">
        <v>120157245</v>
      </c>
      <c r="AI550" s="332">
        <v>131414666</v>
      </c>
      <c r="AJ550" s="332">
        <v>0</v>
      </c>
      <c r="AK550" s="332">
        <v>251571911</v>
      </c>
      <c r="AL550" s="332">
        <v>0</v>
      </c>
      <c r="AM550" s="332">
        <v>0</v>
      </c>
      <c r="AN550" s="332">
        <v>0</v>
      </c>
    </row>
    <row r="551" spans="1:40" x14ac:dyDescent="0.25">
      <c r="A551" s="240">
        <v>304</v>
      </c>
      <c r="B551" s="241" t="s">
        <v>739</v>
      </c>
      <c r="C551" s="150">
        <v>6915559462.79</v>
      </c>
      <c r="D551" s="150">
        <f>+D552+D574</f>
        <v>4065989312.0999999</v>
      </c>
      <c r="E551" s="150">
        <f t="shared" ref="E551:P551" si="245">+E552+E574</f>
        <v>500000000</v>
      </c>
      <c r="F551" s="150">
        <f t="shared" si="245"/>
        <v>4687149382.7999992</v>
      </c>
      <c r="G551" s="150">
        <f t="shared" si="245"/>
        <v>3865000000</v>
      </c>
      <c r="H551" s="150">
        <f t="shared" si="234"/>
        <v>3743839929.3000011</v>
      </c>
      <c r="I551" s="150">
        <f t="shared" si="245"/>
        <v>79318675</v>
      </c>
      <c r="J551" s="150">
        <f t="shared" si="245"/>
        <v>1836230537.8</v>
      </c>
      <c r="K551" s="150">
        <f t="shared" si="235"/>
        <v>1907609391.5000012</v>
      </c>
      <c r="L551" s="150">
        <f t="shared" si="245"/>
        <v>185211008</v>
      </c>
      <c r="M551" s="150">
        <f t="shared" si="245"/>
        <v>739751539</v>
      </c>
      <c r="N551" s="150">
        <f t="shared" si="230"/>
        <v>1096478998.8</v>
      </c>
      <c r="O551" s="150">
        <f t="shared" si="245"/>
        <v>0</v>
      </c>
      <c r="P551" s="150">
        <f t="shared" si="245"/>
        <v>3743839929.3000002</v>
      </c>
      <c r="Q551" s="150">
        <f t="shared" si="231"/>
        <v>1907609391.5000002</v>
      </c>
      <c r="R551" s="150">
        <f t="shared" si="232"/>
        <v>0</v>
      </c>
      <c r="S551" s="150">
        <f t="shared" si="233"/>
        <v>739751539</v>
      </c>
      <c r="U551" s="324">
        <v>304</v>
      </c>
      <c r="V551" s="329" t="s">
        <v>739</v>
      </c>
      <c r="W551" s="332">
        <v>4065989312.0999999</v>
      </c>
      <c r="X551" s="332">
        <v>500000000</v>
      </c>
      <c r="Y551" s="332">
        <v>4687149382.7999992</v>
      </c>
      <c r="Z551" s="332">
        <v>0</v>
      </c>
      <c r="AA551" s="332">
        <v>0</v>
      </c>
      <c r="AB551" s="332">
        <v>3865000000</v>
      </c>
      <c r="AC551" s="332">
        <v>3743839929.3000011</v>
      </c>
      <c r="AD551" s="332">
        <v>79318675</v>
      </c>
      <c r="AE551" s="332">
        <v>1836230537.8</v>
      </c>
      <c r="AF551" s="332">
        <v>1907609391.5000012</v>
      </c>
      <c r="AG551" s="332">
        <v>185211008</v>
      </c>
      <c r="AH551" s="332">
        <v>739751539</v>
      </c>
      <c r="AI551" s="332">
        <v>1096478998.8</v>
      </c>
      <c r="AJ551" s="332">
        <v>0</v>
      </c>
      <c r="AK551" s="332">
        <v>3743839929.3000002</v>
      </c>
      <c r="AL551" s="332">
        <v>1907609391.5000002</v>
      </c>
      <c r="AM551" s="332">
        <v>9.5367431640625E-7</v>
      </c>
      <c r="AN551" s="332">
        <v>0</v>
      </c>
    </row>
    <row r="552" spans="1:40" x14ac:dyDescent="0.25">
      <c r="A552" s="240">
        <v>30401</v>
      </c>
      <c r="B552" s="241" t="s">
        <v>740</v>
      </c>
      <c r="C552" s="150">
        <v>6588130140.9399996</v>
      </c>
      <c r="D552" s="150">
        <f>+D553</f>
        <v>3520089312.0999999</v>
      </c>
      <c r="E552" s="150">
        <f t="shared" ref="E552:P552" si="246">+E553</f>
        <v>500000000</v>
      </c>
      <c r="F552" s="150">
        <f t="shared" si="246"/>
        <v>4198249382.7999997</v>
      </c>
      <c r="G552" s="150">
        <f t="shared" si="246"/>
        <v>3865000000</v>
      </c>
      <c r="H552" s="150">
        <f t="shared" si="234"/>
        <v>3686839929.3000002</v>
      </c>
      <c r="I552" s="150">
        <f t="shared" si="246"/>
        <v>79318675</v>
      </c>
      <c r="J552" s="150">
        <f t="shared" si="246"/>
        <v>1779230537.8</v>
      </c>
      <c r="K552" s="150">
        <f t="shared" si="235"/>
        <v>1907609391.5000002</v>
      </c>
      <c r="L552" s="150">
        <f t="shared" si="246"/>
        <v>185211008</v>
      </c>
      <c r="M552" s="150">
        <f t="shared" si="246"/>
        <v>682751539</v>
      </c>
      <c r="N552" s="150">
        <f t="shared" si="230"/>
        <v>1096478998.8</v>
      </c>
      <c r="O552" s="150">
        <f t="shared" si="246"/>
        <v>0</v>
      </c>
      <c r="P552" s="150">
        <f t="shared" si="246"/>
        <v>3686839929.3000002</v>
      </c>
      <c r="Q552" s="150">
        <f t="shared" si="231"/>
        <v>1907609391.5000002</v>
      </c>
      <c r="R552" s="150">
        <f t="shared" si="232"/>
        <v>0</v>
      </c>
      <c r="S552" s="150">
        <f t="shared" si="233"/>
        <v>682751539</v>
      </c>
      <c r="U552" s="324">
        <v>30401</v>
      </c>
      <c r="V552" s="329" t="s">
        <v>740</v>
      </c>
      <c r="W552" s="332">
        <v>3520089312.0999999</v>
      </c>
      <c r="X552" s="332">
        <v>500000000</v>
      </c>
      <c r="Y552" s="332">
        <v>4198249382.7999997</v>
      </c>
      <c r="Z552" s="332">
        <v>0</v>
      </c>
      <c r="AA552" s="332">
        <v>0</v>
      </c>
      <c r="AB552" s="332">
        <v>3865000000</v>
      </c>
      <c r="AC552" s="332">
        <v>3686839929.3000007</v>
      </c>
      <c r="AD552" s="332">
        <v>79318675</v>
      </c>
      <c r="AE552" s="332">
        <v>1779230537.8</v>
      </c>
      <c r="AF552" s="332">
        <v>1907609391.5000007</v>
      </c>
      <c r="AG552" s="332">
        <v>185211008</v>
      </c>
      <c r="AH552" s="332">
        <v>682751539</v>
      </c>
      <c r="AI552" s="332">
        <v>1096478998.8</v>
      </c>
      <c r="AJ552" s="332">
        <v>0</v>
      </c>
      <c r="AK552" s="332">
        <v>3686839929.3000002</v>
      </c>
      <c r="AL552" s="332">
        <v>1907609391.5000002</v>
      </c>
      <c r="AM552" s="332">
        <v>4.76837158203125E-7</v>
      </c>
      <c r="AN552" s="332">
        <v>0</v>
      </c>
    </row>
    <row r="553" spans="1:40" x14ac:dyDescent="0.25">
      <c r="A553" s="240">
        <v>3040101</v>
      </c>
      <c r="B553" s="241" t="s">
        <v>741</v>
      </c>
      <c r="C553" s="150">
        <v>6588130140.9399996</v>
      </c>
      <c r="D553" s="150">
        <f>+D554+D557+D561+D564+D568+D571</f>
        <v>3520089312.0999999</v>
      </c>
      <c r="E553" s="150">
        <f t="shared" ref="E553:P553" si="247">+E554+E557+E561+E564+E568+E571</f>
        <v>500000000</v>
      </c>
      <c r="F553" s="150">
        <f t="shared" si="247"/>
        <v>4198249382.7999997</v>
      </c>
      <c r="G553" s="150">
        <f t="shared" si="247"/>
        <v>3865000000</v>
      </c>
      <c r="H553" s="150">
        <f t="shared" si="234"/>
        <v>3686839929.3000002</v>
      </c>
      <c r="I553" s="150">
        <f t="shared" si="247"/>
        <v>79318675</v>
      </c>
      <c r="J553" s="150">
        <f t="shared" si="247"/>
        <v>1779230537.8</v>
      </c>
      <c r="K553" s="150">
        <f t="shared" si="235"/>
        <v>1907609391.5000002</v>
      </c>
      <c r="L553" s="150">
        <f t="shared" si="247"/>
        <v>185211008</v>
      </c>
      <c r="M553" s="150">
        <f t="shared" si="247"/>
        <v>682751539</v>
      </c>
      <c r="N553" s="150">
        <f t="shared" si="230"/>
        <v>1096478998.8</v>
      </c>
      <c r="O553" s="150">
        <f t="shared" si="247"/>
        <v>0</v>
      </c>
      <c r="P553" s="150">
        <f t="shared" si="247"/>
        <v>3686839929.3000002</v>
      </c>
      <c r="Q553" s="150">
        <f t="shared" si="231"/>
        <v>1907609391.5000002</v>
      </c>
      <c r="R553" s="150">
        <f t="shared" si="232"/>
        <v>0</v>
      </c>
      <c r="S553" s="150">
        <f t="shared" si="233"/>
        <v>682751539</v>
      </c>
      <c r="U553" s="324">
        <v>3040101</v>
      </c>
      <c r="V553" s="329" t="s">
        <v>741</v>
      </c>
      <c r="W553" s="332">
        <v>3520089312.0999999</v>
      </c>
      <c r="X553" s="332">
        <v>500000000</v>
      </c>
      <c r="Y553" s="332">
        <v>4198249382.7999997</v>
      </c>
      <c r="Z553" s="332">
        <v>0</v>
      </c>
      <c r="AA553" s="332">
        <v>0</v>
      </c>
      <c r="AB553" s="332">
        <v>3865000000</v>
      </c>
      <c r="AC553" s="332">
        <v>3686839929.3000007</v>
      </c>
      <c r="AD553" s="332">
        <v>79318675</v>
      </c>
      <c r="AE553" s="332">
        <v>1779230537.8</v>
      </c>
      <c r="AF553" s="332">
        <v>1907609391.5000007</v>
      </c>
      <c r="AG553" s="332">
        <v>185211008</v>
      </c>
      <c r="AH553" s="332">
        <v>682751539</v>
      </c>
      <c r="AI553" s="332">
        <v>1096478998.8</v>
      </c>
      <c r="AJ553" s="332">
        <v>0</v>
      </c>
      <c r="AK553" s="332">
        <v>3686839929.3000002</v>
      </c>
      <c r="AL553" s="332">
        <v>1907609391.5000002</v>
      </c>
      <c r="AM553" s="332">
        <v>4.76837158203125E-7</v>
      </c>
      <c r="AN553" s="332">
        <v>0</v>
      </c>
    </row>
    <row r="554" spans="1:40" x14ac:dyDescent="0.25">
      <c r="A554" s="298">
        <v>304010101</v>
      </c>
      <c r="B554" s="299" t="s">
        <v>742</v>
      </c>
      <c r="C554" s="300">
        <v>0</v>
      </c>
      <c r="D554" s="300">
        <f>+D555+D556</f>
        <v>15000000</v>
      </c>
      <c r="E554" s="300">
        <f t="shared" ref="E554:P554" si="248">+E555+E556</f>
        <v>0</v>
      </c>
      <c r="F554" s="300">
        <f t="shared" si="248"/>
        <v>15000000</v>
      </c>
      <c r="G554" s="300">
        <f t="shared" si="248"/>
        <v>0</v>
      </c>
      <c r="H554" s="300">
        <f t="shared" si="234"/>
        <v>0</v>
      </c>
      <c r="I554" s="300">
        <f t="shared" si="248"/>
        <v>0</v>
      </c>
      <c r="J554" s="300">
        <f t="shared" si="248"/>
        <v>0</v>
      </c>
      <c r="K554" s="300">
        <f t="shared" si="235"/>
        <v>0</v>
      </c>
      <c r="L554" s="300">
        <f t="shared" si="248"/>
        <v>0</v>
      </c>
      <c r="M554" s="300">
        <f t="shared" si="248"/>
        <v>0</v>
      </c>
      <c r="N554" s="300">
        <f t="shared" si="230"/>
        <v>0</v>
      </c>
      <c r="O554" s="300">
        <f t="shared" si="248"/>
        <v>0</v>
      </c>
      <c r="P554" s="300">
        <f t="shared" si="248"/>
        <v>0</v>
      </c>
      <c r="Q554" s="300">
        <f t="shared" si="231"/>
        <v>0</v>
      </c>
      <c r="R554" s="300">
        <f t="shared" si="232"/>
        <v>0</v>
      </c>
      <c r="S554" s="300">
        <f t="shared" si="233"/>
        <v>0</v>
      </c>
      <c r="U554" s="324">
        <v>304010101</v>
      </c>
      <c r="V554" s="329" t="s">
        <v>742</v>
      </c>
      <c r="W554" s="332">
        <v>15000000</v>
      </c>
      <c r="X554" s="332">
        <v>0</v>
      </c>
      <c r="Y554" s="332">
        <v>15000000</v>
      </c>
      <c r="Z554" s="332">
        <v>0</v>
      </c>
      <c r="AA554" s="332">
        <v>0</v>
      </c>
      <c r="AB554" s="332">
        <v>0</v>
      </c>
      <c r="AC554" s="332">
        <v>0</v>
      </c>
      <c r="AD554" s="332">
        <v>0</v>
      </c>
      <c r="AE554" s="332">
        <v>0</v>
      </c>
      <c r="AF554" s="332">
        <v>0</v>
      </c>
      <c r="AG554" s="332">
        <v>0</v>
      </c>
      <c r="AH554" s="332">
        <v>0</v>
      </c>
      <c r="AI554" s="332">
        <v>0</v>
      </c>
      <c r="AJ554" s="332">
        <v>0</v>
      </c>
      <c r="AK554" s="332">
        <v>0</v>
      </c>
      <c r="AL554" s="332">
        <v>0</v>
      </c>
      <c r="AM554" s="332">
        <v>0</v>
      </c>
      <c r="AN554" s="332">
        <v>0</v>
      </c>
    </row>
    <row r="555" spans="1:40" x14ac:dyDescent="0.25">
      <c r="A555" s="301">
        <v>30401010101</v>
      </c>
      <c r="B555" s="178" t="s">
        <v>743</v>
      </c>
      <c r="C555" s="139">
        <v>0</v>
      </c>
      <c r="D555" s="139">
        <v>10000000</v>
      </c>
      <c r="E555" s="139">
        <v>0</v>
      </c>
      <c r="F555" s="139">
        <v>10000000</v>
      </c>
      <c r="G555" s="139">
        <v>0</v>
      </c>
      <c r="H555" s="139">
        <f t="shared" si="234"/>
        <v>0</v>
      </c>
      <c r="I555" s="139">
        <v>0</v>
      </c>
      <c r="J555" s="139">
        <v>0</v>
      </c>
      <c r="K555" s="139">
        <f t="shared" si="235"/>
        <v>0</v>
      </c>
      <c r="L555" s="139">
        <v>0</v>
      </c>
      <c r="M555" s="139">
        <v>0</v>
      </c>
      <c r="N555" s="139">
        <f t="shared" si="230"/>
        <v>0</v>
      </c>
      <c r="O555" s="139">
        <v>0</v>
      </c>
      <c r="P555" s="139">
        <v>0</v>
      </c>
      <c r="Q555" s="139">
        <f t="shared" si="231"/>
        <v>0</v>
      </c>
      <c r="R555" s="139">
        <f t="shared" si="232"/>
        <v>0</v>
      </c>
      <c r="S555" s="139">
        <f t="shared" si="233"/>
        <v>0</v>
      </c>
      <c r="U555" s="324">
        <v>30401010101</v>
      </c>
      <c r="V555" s="329" t="s">
        <v>743</v>
      </c>
      <c r="W555" s="332">
        <v>10000000</v>
      </c>
      <c r="X555" s="332">
        <v>0</v>
      </c>
      <c r="Y555" s="332">
        <v>10000000</v>
      </c>
      <c r="Z555" s="332">
        <v>0</v>
      </c>
      <c r="AA555" s="332">
        <v>0</v>
      </c>
      <c r="AB555" s="332">
        <v>0</v>
      </c>
      <c r="AC555" s="332">
        <v>0</v>
      </c>
      <c r="AD555" s="332">
        <v>0</v>
      </c>
      <c r="AE555" s="332">
        <v>0</v>
      </c>
      <c r="AF555" s="332">
        <v>0</v>
      </c>
      <c r="AG555" s="332">
        <v>0</v>
      </c>
      <c r="AH555" s="332">
        <v>0</v>
      </c>
      <c r="AI555" s="332">
        <v>0</v>
      </c>
      <c r="AJ555" s="332">
        <v>0</v>
      </c>
      <c r="AK555" s="332">
        <v>0</v>
      </c>
      <c r="AL555" s="332">
        <v>0</v>
      </c>
      <c r="AM555" s="332">
        <v>0</v>
      </c>
      <c r="AN555" s="332">
        <v>0</v>
      </c>
    </row>
    <row r="556" spans="1:40" x14ac:dyDescent="0.25">
      <c r="A556" s="296">
        <v>30401010102</v>
      </c>
      <c r="B556" s="178" t="s">
        <v>744</v>
      </c>
      <c r="C556" s="139"/>
      <c r="D556" s="139">
        <v>5000000</v>
      </c>
      <c r="E556" s="139">
        <v>0</v>
      </c>
      <c r="F556" s="139">
        <v>5000000</v>
      </c>
      <c r="G556" s="139">
        <v>0</v>
      </c>
      <c r="H556" s="139">
        <f t="shared" si="234"/>
        <v>0</v>
      </c>
      <c r="I556" s="139">
        <v>0</v>
      </c>
      <c r="J556" s="139">
        <v>0</v>
      </c>
      <c r="K556" s="139">
        <f t="shared" si="235"/>
        <v>0</v>
      </c>
      <c r="L556" s="139">
        <v>0</v>
      </c>
      <c r="M556" s="139">
        <v>0</v>
      </c>
      <c r="N556" s="139">
        <f t="shared" si="230"/>
        <v>0</v>
      </c>
      <c r="O556" s="139">
        <v>0</v>
      </c>
      <c r="P556" s="139">
        <v>0</v>
      </c>
      <c r="Q556" s="139">
        <f t="shared" si="231"/>
        <v>0</v>
      </c>
      <c r="R556" s="139">
        <f t="shared" si="232"/>
        <v>0</v>
      </c>
      <c r="S556" s="139">
        <f t="shared" si="233"/>
        <v>0</v>
      </c>
      <c r="U556" s="324">
        <v>30401010102</v>
      </c>
      <c r="V556" s="329" t="s">
        <v>744</v>
      </c>
      <c r="W556" s="332">
        <v>5000000</v>
      </c>
      <c r="X556" s="332">
        <v>0</v>
      </c>
      <c r="Y556" s="332">
        <v>5000000</v>
      </c>
      <c r="Z556" s="332">
        <v>0</v>
      </c>
      <c r="AA556" s="332">
        <v>0</v>
      </c>
      <c r="AB556" s="332">
        <v>0</v>
      </c>
      <c r="AC556" s="332">
        <v>0</v>
      </c>
      <c r="AD556" s="332">
        <v>0</v>
      </c>
      <c r="AE556" s="332">
        <v>0</v>
      </c>
      <c r="AF556" s="332">
        <v>0</v>
      </c>
      <c r="AG556" s="332">
        <v>0</v>
      </c>
      <c r="AH556" s="332">
        <v>0</v>
      </c>
      <c r="AI556" s="332">
        <v>0</v>
      </c>
      <c r="AJ556" s="332">
        <v>0</v>
      </c>
      <c r="AK556" s="332">
        <v>0</v>
      </c>
      <c r="AL556" s="332">
        <v>0</v>
      </c>
      <c r="AM556" s="332">
        <v>0</v>
      </c>
      <c r="AN556" s="332">
        <v>0</v>
      </c>
    </row>
    <row r="557" spans="1:40" x14ac:dyDescent="0.25">
      <c r="A557" s="298">
        <v>304010102</v>
      </c>
      <c r="B557" s="299" t="s">
        <v>745</v>
      </c>
      <c r="C557" s="300">
        <v>347000000</v>
      </c>
      <c r="D557" s="300">
        <f>+D558+D559+D560</f>
        <v>180000000</v>
      </c>
      <c r="E557" s="300">
        <f t="shared" ref="E557:P557" si="249">+E558+E559+E560</f>
        <v>0</v>
      </c>
      <c r="F557" s="300">
        <f t="shared" si="249"/>
        <v>238738740</v>
      </c>
      <c r="G557" s="300">
        <f t="shared" si="249"/>
        <v>500000000</v>
      </c>
      <c r="H557" s="300">
        <f t="shared" si="234"/>
        <v>441261260</v>
      </c>
      <c r="I557" s="300">
        <f t="shared" si="249"/>
        <v>0</v>
      </c>
      <c r="J557" s="300">
        <f t="shared" si="249"/>
        <v>358761260</v>
      </c>
      <c r="K557" s="300">
        <f t="shared" si="235"/>
        <v>82500000</v>
      </c>
      <c r="L557" s="300">
        <f t="shared" si="249"/>
        <v>20684304</v>
      </c>
      <c r="M557" s="300">
        <f t="shared" si="249"/>
        <v>58620868</v>
      </c>
      <c r="N557" s="300">
        <f t="shared" si="230"/>
        <v>300140392</v>
      </c>
      <c r="O557" s="300">
        <f t="shared" si="249"/>
        <v>0</v>
      </c>
      <c r="P557" s="300">
        <f t="shared" si="249"/>
        <v>441261260</v>
      </c>
      <c r="Q557" s="300">
        <f t="shared" si="231"/>
        <v>82500000</v>
      </c>
      <c r="R557" s="300">
        <f t="shared" si="232"/>
        <v>0</v>
      </c>
      <c r="S557" s="300">
        <f t="shared" si="233"/>
        <v>58620868</v>
      </c>
      <c r="U557" s="324">
        <v>304010102</v>
      </c>
      <c r="V557" s="329" t="s">
        <v>745</v>
      </c>
      <c r="W557" s="332">
        <v>180000000</v>
      </c>
      <c r="X557" s="332">
        <v>0</v>
      </c>
      <c r="Y557" s="332">
        <v>238738740</v>
      </c>
      <c r="Z557" s="332">
        <v>0</v>
      </c>
      <c r="AA557" s="332">
        <v>0</v>
      </c>
      <c r="AB557" s="332">
        <v>500000000</v>
      </c>
      <c r="AC557" s="332">
        <v>441261260</v>
      </c>
      <c r="AD557" s="332">
        <v>0</v>
      </c>
      <c r="AE557" s="332">
        <v>358761260</v>
      </c>
      <c r="AF557" s="332">
        <v>82500000</v>
      </c>
      <c r="AG557" s="332">
        <v>20684304</v>
      </c>
      <c r="AH557" s="332">
        <v>58620868</v>
      </c>
      <c r="AI557" s="332">
        <v>300140392</v>
      </c>
      <c r="AJ557" s="332">
        <v>0</v>
      </c>
      <c r="AK557" s="332">
        <v>441261260</v>
      </c>
      <c r="AL557" s="332">
        <v>82500000</v>
      </c>
      <c r="AM557" s="332">
        <v>0</v>
      </c>
      <c r="AN557" s="332">
        <v>0</v>
      </c>
    </row>
    <row r="558" spans="1:40" x14ac:dyDescent="0.25">
      <c r="A558" s="301">
        <v>30401010201</v>
      </c>
      <c r="B558" s="178" t="s">
        <v>746</v>
      </c>
      <c r="C558" s="139">
        <v>100000000</v>
      </c>
      <c r="D558" s="139">
        <v>100000000</v>
      </c>
      <c r="E558" s="139">
        <v>0</v>
      </c>
      <c r="F558" s="139">
        <v>100000000</v>
      </c>
      <c r="G558" s="139">
        <v>0</v>
      </c>
      <c r="H558" s="139">
        <f t="shared" si="234"/>
        <v>0</v>
      </c>
      <c r="I558" s="139">
        <v>0</v>
      </c>
      <c r="J558" s="139">
        <v>0</v>
      </c>
      <c r="K558" s="139">
        <f t="shared" si="235"/>
        <v>0</v>
      </c>
      <c r="L558" s="139">
        <v>0</v>
      </c>
      <c r="M558" s="139">
        <v>0</v>
      </c>
      <c r="N558" s="139">
        <f t="shared" si="230"/>
        <v>0</v>
      </c>
      <c r="O558" s="139">
        <v>0</v>
      </c>
      <c r="P558" s="139">
        <v>0</v>
      </c>
      <c r="Q558" s="139">
        <f t="shared" si="231"/>
        <v>0</v>
      </c>
      <c r="R558" s="139">
        <f t="shared" si="232"/>
        <v>0</v>
      </c>
      <c r="S558" s="139">
        <f t="shared" si="233"/>
        <v>0</v>
      </c>
      <c r="U558" s="324">
        <v>30401010201</v>
      </c>
      <c r="V558" s="329" t="s">
        <v>746</v>
      </c>
      <c r="W558" s="332">
        <v>100000000</v>
      </c>
      <c r="X558" s="332">
        <v>0</v>
      </c>
      <c r="Y558" s="332">
        <v>100000000</v>
      </c>
      <c r="Z558" s="332">
        <v>0</v>
      </c>
      <c r="AA558" s="332">
        <v>0</v>
      </c>
      <c r="AB558" s="332">
        <v>0</v>
      </c>
      <c r="AC558" s="332">
        <v>0</v>
      </c>
      <c r="AD558" s="332">
        <v>0</v>
      </c>
      <c r="AE558" s="332">
        <v>0</v>
      </c>
      <c r="AF558" s="332">
        <v>0</v>
      </c>
      <c r="AG558" s="332">
        <v>0</v>
      </c>
      <c r="AH558" s="332">
        <v>0</v>
      </c>
      <c r="AI558" s="332">
        <v>0</v>
      </c>
      <c r="AJ558" s="332">
        <v>0</v>
      </c>
      <c r="AK558" s="332">
        <v>0</v>
      </c>
      <c r="AL558" s="332">
        <v>0</v>
      </c>
      <c r="AM558" s="332">
        <v>0</v>
      </c>
      <c r="AN558" s="332">
        <v>0</v>
      </c>
    </row>
    <row r="559" spans="1:40" x14ac:dyDescent="0.25">
      <c r="A559" s="296">
        <v>30401010202</v>
      </c>
      <c r="B559" s="178" t="s">
        <v>747</v>
      </c>
      <c r="C559" s="139"/>
      <c r="D559" s="139">
        <v>80000000</v>
      </c>
      <c r="E559" s="139">
        <v>0</v>
      </c>
      <c r="F559" s="139">
        <v>19088740</v>
      </c>
      <c r="G559" s="139">
        <v>0</v>
      </c>
      <c r="H559" s="139">
        <f t="shared" ref="H559:H590" si="250">+D559+E559-F559+G559</f>
        <v>60911260</v>
      </c>
      <c r="I559" s="139">
        <v>0</v>
      </c>
      <c r="J559" s="139">
        <v>60911260</v>
      </c>
      <c r="K559" s="139">
        <f t="shared" si="235"/>
        <v>0</v>
      </c>
      <c r="L559" s="139">
        <v>20684304</v>
      </c>
      <c r="M559" s="139">
        <v>34779868</v>
      </c>
      <c r="N559" s="139">
        <f t="shared" si="230"/>
        <v>26131392</v>
      </c>
      <c r="O559" s="139">
        <v>0</v>
      </c>
      <c r="P559" s="139">
        <v>60911260</v>
      </c>
      <c r="Q559" s="139">
        <f t="shared" si="231"/>
        <v>0</v>
      </c>
      <c r="R559" s="139">
        <f t="shared" si="232"/>
        <v>0</v>
      </c>
      <c r="S559" s="139">
        <f t="shared" si="233"/>
        <v>34779868</v>
      </c>
      <c r="U559" s="324">
        <v>30401010202</v>
      </c>
      <c r="V559" s="329" t="s">
        <v>747</v>
      </c>
      <c r="W559" s="332">
        <v>80000000</v>
      </c>
      <c r="X559" s="332">
        <v>0</v>
      </c>
      <c r="Y559" s="332">
        <v>19088740</v>
      </c>
      <c r="Z559" s="332">
        <v>0</v>
      </c>
      <c r="AA559" s="332">
        <v>0</v>
      </c>
      <c r="AB559" s="332">
        <v>0</v>
      </c>
      <c r="AC559" s="332">
        <v>60911260</v>
      </c>
      <c r="AD559" s="332">
        <v>0</v>
      </c>
      <c r="AE559" s="332">
        <v>60911260</v>
      </c>
      <c r="AF559" s="332">
        <v>0</v>
      </c>
      <c r="AG559" s="332">
        <v>20684304</v>
      </c>
      <c r="AH559" s="332">
        <v>34779868</v>
      </c>
      <c r="AI559" s="332">
        <v>26131392</v>
      </c>
      <c r="AJ559" s="332">
        <v>0</v>
      </c>
      <c r="AK559" s="332">
        <v>60911260</v>
      </c>
      <c r="AL559" s="332">
        <v>0</v>
      </c>
      <c r="AM559" s="332">
        <v>0</v>
      </c>
      <c r="AN559" s="332">
        <v>0</v>
      </c>
    </row>
    <row r="560" spans="1:40" x14ac:dyDescent="0.25">
      <c r="A560" s="297">
        <v>30401010203</v>
      </c>
      <c r="B560" s="178" t="s">
        <v>1392</v>
      </c>
      <c r="C560" s="139">
        <v>247000000</v>
      </c>
      <c r="D560" s="139"/>
      <c r="E560" s="139"/>
      <c r="F560" s="139">
        <v>119650000</v>
      </c>
      <c r="G560" s="139">
        <v>500000000</v>
      </c>
      <c r="H560" s="139">
        <f t="shared" si="250"/>
        <v>380350000</v>
      </c>
      <c r="I560" s="139">
        <v>0</v>
      </c>
      <c r="J560" s="139">
        <v>297850000</v>
      </c>
      <c r="K560" s="139">
        <f t="shared" si="235"/>
        <v>82500000</v>
      </c>
      <c r="L560" s="139">
        <v>0</v>
      </c>
      <c r="M560" s="139">
        <v>23841000</v>
      </c>
      <c r="N560" s="139">
        <f t="shared" si="230"/>
        <v>274009000</v>
      </c>
      <c r="O560" s="139">
        <v>0</v>
      </c>
      <c r="P560" s="139">
        <v>380350000</v>
      </c>
      <c r="Q560" s="139">
        <f t="shared" si="231"/>
        <v>82500000</v>
      </c>
      <c r="R560" s="139">
        <f t="shared" si="232"/>
        <v>0</v>
      </c>
      <c r="S560" s="139">
        <f t="shared" si="233"/>
        <v>23841000</v>
      </c>
      <c r="U560" s="324">
        <v>30401010203</v>
      </c>
      <c r="V560" s="329" t="s">
        <v>1392</v>
      </c>
      <c r="W560" s="332">
        <v>0</v>
      </c>
      <c r="X560" s="332">
        <v>0</v>
      </c>
      <c r="Y560" s="332">
        <v>119650000</v>
      </c>
      <c r="Z560" s="332">
        <v>0</v>
      </c>
      <c r="AA560" s="332">
        <v>0</v>
      </c>
      <c r="AB560" s="332">
        <v>500000000</v>
      </c>
      <c r="AC560" s="332">
        <v>380350000</v>
      </c>
      <c r="AD560" s="332">
        <v>0</v>
      </c>
      <c r="AE560" s="332">
        <v>297850000</v>
      </c>
      <c r="AF560" s="332">
        <v>82500000</v>
      </c>
      <c r="AG560" s="332">
        <v>0</v>
      </c>
      <c r="AH560" s="332">
        <v>23841000</v>
      </c>
      <c r="AI560" s="332">
        <v>274009000</v>
      </c>
      <c r="AJ560" s="332">
        <v>0</v>
      </c>
      <c r="AK560" s="332">
        <v>380350000</v>
      </c>
      <c r="AL560" s="332">
        <v>82500000</v>
      </c>
      <c r="AM560" s="332">
        <v>0</v>
      </c>
      <c r="AN560" s="332">
        <v>0</v>
      </c>
    </row>
    <row r="561" spans="1:40" x14ac:dyDescent="0.25">
      <c r="A561" s="298">
        <v>304010104</v>
      </c>
      <c r="B561" s="299" t="s">
        <v>748</v>
      </c>
      <c r="C561" s="300">
        <v>26459703</v>
      </c>
      <c r="D561" s="300">
        <f>+D562</f>
        <v>20000000</v>
      </c>
      <c r="E561" s="300">
        <f t="shared" ref="E561:P561" si="251">+E562</f>
        <v>0</v>
      </c>
      <c r="F561" s="300">
        <f t="shared" si="251"/>
        <v>20000000</v>
      </c>
      <c r="G561" s="300">
        <f t="shared" si="251"/>
        <v>0</v>
      </c>
      <c r="H561" s="300">
        <f t="shared" si="250"/>
        <v>0</v>
      </c>
      <c r="I561" s="300">
        <f t="shared" si="251"/>
        <v>0</v>
      </c>
      <c r="J561" s="300">
        <f t="shared" si="251"/>
        <v>0</v>
      </c>
      <c r="K561" s="300">
        <f t="shared" si="235"/>
        <v>0</v>
      </c>
      <c r="L561" s="300">
        <f t="shared" si="251"/>
        <v>0</v>
      </c>
      <c r="M561" s="300">
        <f t="shared" si="251"/>
        <v>0</v>
      </c>
      <c r="N561" s="300">
        <f t="shared" si="230"/>
        <v>0</v>
      </c>
      <c r="O561" s="300">
        <f t="shared" si="251"/>
        <v>0</v>
      </c>
      <c r="P561" s="300">
        <f t="shared" si="251"/>
        <v>0</v>
      </c>
      <c r="Q561" s="300">
        <f t="shared" si="231"/>
        <v>0</v>
      </c>
      <c r="R561" s="300">
        <f t="shared" si="232"/>
        <v>0</v>
      </c>
      <c r="S561" s="300">
        <f t="shared" si="233"/>
        <v>0</v>
      </c>
      <c r="U561" s="324">
        <v>304010104</v>
      </c>
      <c r="V561" s="329" t="s">
        <v>748</v>
      </c>
      <c r="W561" s="332">
        <v>20000000</v>
      </c>
      <c r="X561" s="332">
        <v>0</v>
      </c>
      <c r="Y561" s="332">
        <v>20000000</v>
      </c>
      <c r="Z561" s="332">
        <v>0</v>
      </c>
      <c r="AA561" s="332">
        <v>0</v>
      </c>
      <c r="AB561" s="332">
        <v>0</v>
      </c>
      <c r="AC561" s="332">
        <v>0</v>
      </c>
      <c r="AD561" s="332">
        <v>0</v>
      </c>
      <c r="AE561" s="332">
        <v>0</v>
      </c>
      <c r="AF561" s="332">
        <v>0</v>
      </c>
      <c r="AG561" s="332">
        <v>0</v>
      </c>
      <c r="AH561" s="332">
        <v>0</v>
      </c>
      <c r="AI561" s="332">
        <v>0</v>
      </c>
      <c r="AJ561" s="332">
        <v>0</v>
      </c>
      <c r="AK561" s="332">
        <v>0</v>
      </c>
      <c r="AL561" s="332">
        <v>0</v>
      </c>
      <c r="AM561" s="332">
        <v>0</v>
      </c>
      <c r="AN561" s="332">
        <v>0</v>
      </c>
    </row>
    <row r="562" spans="1:40" x14ac:dyDescent="0.25">
      <c r="A562" s="296">
        <v>30401010402</v>
      </c>
      <c r="B562" s="178" t="s">
        <v>749</v>
      </c>
      <c r="C562" s="139">
        <v>18734284</v>
      </c>
      <c r="D562" s="139">
        <v>20000000</v>
      </c>
      <c r="E562" s="139">
        <v>0</v>
      </c>
      <c r="F562" s="139">
        <v>20000000</v>
      </c>
      <c r="G562" s="139">
        <v>0</v>
      </c>
      <c r="H562" s="139">
        <f t="shared" si="250"/>
        <v>0</v>
      </c>
      <c r="I562" s="139">
        <v>0</v>
      </c>
      <c r="J562" s="139">
        <v>0</v>
      </c>
      <c r="K562" s="139">
        <f t="shared" si="235"/>
        <v>0</v>
      </c>
      <c r="L562" s="139">
        <v>0</v>
      </c>
      <c r="M562" s="139">
        <v>0</v>
      </c>
      <c r="N562" s="139">
        <f t="shared" si="230"/>
        <v>0</v>
      </c>
      <c r="O562" s="139">
        <v>0</v>
      </c>
      <c r="P562" s="139">
        <v>0</v>
      </c>
      <c r="Q562" s="139">
        <f t="shared" si="231"/>
        <v>0</v>
      </c>
      <c r="R562" s="139">
        <f t="shared" si="232"/>
        <v>0</v>
      </c>
      <c r="S562" s="139">
        <f t="shared" si="233"/>
        <v>0</v>
      </c>
      <c r="U562" s="324">
        <v>30401010402</v>
      </c>
      <c r="V562" s="329" t="s">
        <v>749</v>
      </c>
      <c r="W562" s="332">
        <v>20000000</v>
      </c>
      <c r="X562" s="332">
        <v>0</v>
      </c>
      <c r="Y562" s="332">
        <v>20000000</v>
      </c>
      <c r="Z562" s="332">
        <v>0</v>
      </c>
      <c r="AA562" s="332">
        <v>0</v>
      </c>
      <c r="AB562" s="332">
        <v>0</v>
      </c>
      <c r="AC562" s="332">
        <v>0</v>
      </c>
      <c r="AD562" s="332">
        <v>0</v>
      </c>
      <c r="AE562" s="332">
        <v>0</v>
      </c>
      <c r="AF562" s="332">
        <v>0</v>
      </c>
      <c r="AG562" s="332">
        <v>0</v>
      </c>
      <c r="AH562" s="332">
        <v>0</v>
      </c>
      <c r="AI562" s="332">
        <v>0</v>
      </c>
      <c r="AJ562" s="332">
        <v>0</v>
      </c>
      <c r="AK562" s="332">
        <v>0</v>
      </c>
      <c r="AL562" s="332">
        <v>0</v>
      </c>
      <c r="AM562" s="332">
        <v>0</v>
      </c>
      <c r="AN562" s="332">
        <v>0</v>
      </c>
    </row>
    <row r="563" spans="1:40" x14ac:dyDescent="0.25">
      <c r="A563" s="296"/>
      <c r="B563" s="178"/>
      <c r="C563" s="139">
        <v>7725419</v>
      </c>
      <c r="D563" s="139"/>
      <c r="E563" s="139"/>
      <c r="F563" s="139"/>
      <c r="G563" s="139"/>
      <c r="H563" s="139">
        <f t="shared" si="250"/>
        <v>0</v>
      </c>
      <c r="I563" s="139"/>
      <c r="J563" s="139"/>
      <c r="K563" s="139">
        <f t="shared" si="235"/>
        <v>0</v>
      </c>
      <c r="L563" s="139"/>
      <c r="M563" s="139"/>
      <c r="N563" s="139">
        <f t="shared" si="230"/>
        <v>0</v>
      </c>
      <c r="O563" s="139"/>
      <c r="P563" s="139"/>
      <c r="Q563" s="139">
        <f t="shared" si="231"/>
        <v>0</v>
      </c>
      <c r="R563" s="139">
        <f t="shared" si="232"/>
        <v>0</v>
      </c>
      <c r="S563" s="139">
        <f t="shared" si="233"/>
        <v>0</v>
      </c>
      <c r="U563" s="324"/>
      <c r="V563" s="329"/>
      <c r="W563" s="332"/>
      <c r="X563" s="332"/>
      <c r="Y563" s="332"/>
      <c r="Z563" s="332"/>
      <c r="AA563" s="332"/>
      <c r="AB563" s="332"/>
      <c r="AC563" s="332"/>
      <c r="AD563" s="332"/>
      <c r="AE563" s="332"/>
      <c r="AF563" s="332"/>
      <c r="AG563" s="332"/>
      <c r="AH563" s="332"/>
      <c r="AI563" s="332"/>
      <c r="AJ563" s="332"/>
      <c r="AK563" s="332"/>
      <c r="AL563" s="332"/>
      <c r="AM563" s="332"/>
      <c r="AN563" s="332"/>
    </row>
    <row r="564" spans="1:40" x14ac:dyDescent="0.25">
      <c r="A564" s="298">
        <v>304010105</v>
      </c>
      <c r="B564" s="299" t="s">
        <v>750</v>
      </c>
      <c r="C564" s="300">
        <v>3745700030.1499996</v>
      </c>
      <c r="D564" s="300">
        <f>+D565+D566+D567</f>
        <v>2606478047</v>
      </c>
      <c r="E564" s="300">
        <f t="shared" ref="E564:P564" si="252">+E565+E566+E567</f>
        <v>500000000</v>
      </c>
      <c r="F564" s="300">
        <f t="shared" si="252"/>
        <v>2477831880.6999998</v>
      </c>
      <c r="G564" s="300">
        <f t="shared" si="252"/>
        <v>1012000000</v>
      </c>
      <c r="H564" s="300">
        <f t="shared" si="250"/>
        <v>1640646166.3000002</v>
      </c>
      <c r="I564" s="300">
        <f t="shared" si="252"/>
        <v>0</v>
      </c>
      <c r="J564" s="300">
        <f t="shared" si="252"/>
        <v>819706476.29999995</v>
      </c>
      <c r="K564" s="300">
        <f t="shared" si="235"/>
        <v>820939690.00000024</v>
      </c>
      <c r="L564" s="300">
        <f t="shared" si="252"/>
        <v>57371354</v>
      </c>
      <c r="M564" s="300">
        <f t="shared" si="252"/>
        <v>374285193</v>
      </c>
      <c r="N564" s="300">
        <f t="shared" si="230"/>
        <v>445421283.29999995</v>
      </c>
      <c r="O564" s="300">
        <f t="shared" si="252"/>
        <v>0</v>
      </c>
      <c r="P564" s="300">
        <f t="shared" si="252"/>
        <v>1640646166.3</v>
      </c>
      <c r="Q564" s="300">
        <f t="shared" si="231"/>
        <v>820939690</v>
      </c>
      <c r="R564" s="300">
        <f t="shared" si="232"/>
        <v>0</v>
      </c>
      <c r="S564" s="300">
        <f t="shared" si="233"/>
        <v>374285193</v>
      </c>
      <c r="U564" s="324">
        <v>304010105</v>
      </c>
      <c r="V564" s="329" t="s">
        <v>750</v>
      </c>
      <c r="W564" s="332">
        <v>2606478047</v>
      </c>
      <c r="X564" s="332">
        <v>500000000</v>
      </c>
      <c r="Y564" s="332">
        <v>2477831880.6999998</v>
      </c>
      <c r="Z564" s="332">
        <v>0</v>
      </c>
      <c r="AA564" s="332">
        <v>0</v>
      </c>
      <c r="AB564" s="332">
        <v>1012000000</v>
      </c>
      <c r="AC564" s="332">
        <v>1640646166.3000002</v>
      </c>
      <c r="AD564" s="332">
        <v>0</v>
      </c>
      <c r="AE564" s="332">
        <v>819706476.29999995</v>
      </c>
      <c r="AF564" s="332">
        <v>820939690.00000024</v>
      </c>
      <c r="AG564" s="332">
        <v>57371354</v>
      </c>
      <c r="AH564" s="332">
        <v>374285193</v>
      </c>
      <c r="AI564" s="332">
        <v>445421283.29999995</v>
      </c>
      <c r="AJ564" s="332">
        <v>0</v>
      </c>
      <c r="AK564" s="332">
        <v>1640646166.3</v>
      </c>
      <c r="AL564" s="332">
        <v>820939690</v>
      </c>
      <c r="AM564" s="332">
        <v>2.384185791015625E-7</v>
      </c>
      <c r="AN564" s="332">
        <v>0</v>
      </c>
    </row>
    <row r="565" spans="1:40" x14ac:dyDescent="0.25">
      <c r="A565" s="301">
        <v>30401010501</v>
      </c>
      <c r="B565" s="178" t="s">
        <v>751</v>
      </c>
      <c r="C565" s="139">
        <v>1618032067.6099999</v>
      </c>
      <c r="D565" s="139">
        <v>2456478047</v>
      </c>
      <c r="E565" s="139">
        <v>0</v>
      </c>
      <c r="F565" s="139">
        <v>2456478047</v>
      </c>
      <c r="G565" s="139">
        <v>0</v>
      </c>
      <c r="H565" s="139">
        <f t="shared" si="250"/>
        <v>0</v>
      </c>
      <c r="I565" s="139">
        <v>0</v>
      </c>
      <c r="J565" s="139">
        <v>0</v>
      </c>
      <c r="K565" s="139">
        <f t="shared" si="235"/>
        <v>0</v>
      </c>
      <c r="L565" s="139">
        <v>0</v>
      </c>
      <c r="M565" s="139">
        <v>0</v>
      </c>
      <c r="N565" s="139">
        <f t="shared" si="230"/>
        <v>0</v>
      </c>
      <c r="O565" s="139">
        <v>0</v>
      </c>
      <c r="P565" s="139">
        <v>0</v>
      </c>
      <c r="Q565" s="139">
        <f t="shared" si="231"/>
        <v>0</v>
      </c>
      <c r="R565" s="139">
        <f t="shared" si="232"/>
        <v>0</v>
      </c>
      <c r="S565" s="139">
        <f t="shared" si="233"/>
        <v>0</v>
      </c>
      <c r="U565" s="324">
        <v>30401010501</v>
      </c>
      <c r="V565" s="329" t="s">
        <v>751</v>
      </c>
      <c r="W565" s="332">
        <v>2456478047</v>
      </c>
      <c r="X565" s="332">
        <v>0</v>
      </c>
      <c r="Y565" s="332">
        <v>2456478047</v>
      </c>
      <c r="Z565" s="332">
        <v>0</v>
      </c>
      <c r="AA565" s="332">
        <v>0</v>
      </c>
      <c r="AB565" s="332">
        <v>0</v>
      </c>
      <c r="AC565" s="332">
        <v>0</v>
      </c>
      <c r="AD565" s="332">
        <v>0</v>
      </c>
      <c r="AE565" s="332">
        <v>0</v>
      </c>
      <c r="AF565" s="332">
        <v>0</v>
      </c>
      <c r="AG565" s="332">
        <v>0</v>
      </c>
      <c r="AH565" s="332">
        <v>0</v>
      </c>
      <c r="AI565" s="332">
        <v>0</v>
      </c>
      <c r="AJ565" s="332">
        <v>0</v>
      </c>
      <c r="AK565" s="332">
        <v>0</v>
      </c>
      <c r="AL565" s="332">
        <v>0</v>
      </c>
      <c r="AM565" s="332">
        <v>0</v>
      </c>
      <c r="AN565" s="332">
        <v>0</v>
      </c>
    </row>
    <row r="566" spans="1:40" x14ac:dyDescent="0.25">
      <c r="A566" s="296">
        <v>30401010502</v>
      </c>
      <c r="B566" s="178" t="s">
        <v>752</v>
      </c>
      <c r="C566" s="139">
        <v>102729537</v>
      </c>
      <c r="D566" s="139">
        <v>150000000</v>
      </c>
      <c r="E566" s="139">
        <v>0</v>
      </c>
      <c r="F566" s="139">
        <v>0</v>
      </c>
      <c r="G566" s="139">
        <v>0</v>
      </c>
      <c r="H566" s="139">
        <f t="shared" si="250"/>
        <v>150000000</v>
      </c>
      <c r="I566" s="139">
        <v>0</v>
      </c>
      <c r="J566" s="139">
        <v>150000000</v>
      </c>
      <c r="K566" s="139">
        <f t="shared" si="235"/>
        <v>0</v>
      </c>
      <c r="L566" s="139">
        <v>0</v>
      </c>
      <c r="M566" s="139">
        <v>150000000</v>
      </c>
      <c r="N566" s="139">
        <f t="shared" si="230"/>
        <v>0</v>
      </c>
      <c r="O566" s="139">
        <v>0</v>
      </c>
      <c r="P566" s="139">
        <v>150000000</v>
      </c>
      <c r="Q566" s="139">
        <f t="shared" si="231"/>
        <v>0</v>
      </c>
      <c r="R566" s="139">
        <f t="shared" si="232"/>
        <v>0</v>
      </c>
      <c r="S566" s="139">
        <f t="shared" si="233"/>
        <v>150000000</v>
      </c>
      <c r="U566" s="324">
        <v>30401010502</v>
      </c>
      <c r="V566" s="329" t="s">
        <v>752</v>
      </c>
      <c r="W566" s="332">
        <v>150000000</v>
      </c>
      <c r="X566" s="332">
        <v>0</v>
      </c>
      <c r="Y566" s="332">
        <v>0</v>
      </c>
      <c r="Z566" s="332">
        <v>0</v>
      </c>
      <c r="AA566" s="332">
        <v>0</v>
      </c>
      <c r="AB566" s="332">
        <v>0</v>
      </c>
      <c r="AC566" s="332">
        <v>150000000</v>
      </c>
      <c r="AD566" s="332">
        <v>0</v>
      </c>
      <c r="AE566" s="332">
        <v>150000000</v>
      </c>
      <c r="AF566" s="332">
        <v>0</v>
      </c>
      <c r="AG566" s="332">
        <v>0</v>
      </c>
      <c r="AH566" s="332">
        <v>150000000</v>
      </c>
      <c r="AI566" s="332">
        <v>0</v>
      </c>
      <c r="AJ566" s="332">
        <v>0</v>
      </c>
      <c r="AK566" s="332">
        <v>150000000</v>
      </c>
      <c r="AL566" s="332">
        <v>0</v>
      </c>
      <c r="AM566" s="332">
        <v>0</v>
      </c>
      <c r="AN566" s="332">
        <v>0</v>
      </c>
    </row>
    <row r="567" spans="1:40" x14ac:dyDescent="0.25">
      <c r="A567" s="297">
        <v>30401010503</v>
      </c>
      <c r="B567" s="178" t="s">
        <v>753</v>
      </c>
      <c r="C567" s="139">
        <v>2024938425.54</v>
      </c>
      <c r="D567" s="139">
        <v>0</v>
      </c>
      <c r="E567" s="139">
        <v>500000000</v>
      </c>
      <c r="F567" s="139">
        <v>21353833.699999999</v>
      </c>
      <c r="G567" s="139">
        <v>1012000000</v>
      </c>
      <c r="H567" s="139">
        <f t="shared" si="250"/>
        <v>1490646166.3</v>
      </c>
      <c r="I567" s="139">
        <v>0</v>
      </c>
      <c r="J567" s="139">
        <v>669706476.29999995</v>
      </c>
      <c r="K567" s="139">
        <f t="shared" si="235"/>
        <v>820939690</v>
      </c>
      <c r="L567" s="139">
        <v>57371354</v>
      </c>
      <c r="M567" s="139">
        <v>224285193</v>
      </c>
      <c r="N567" s="139">
        <f t="shared" si="230"/>
        <v>445421283.29999995</v>
      </c>
      <c r="O567" s="139">
        <v>0</v>
      </c>
      <c r="P567" s="139">
        <v>1490646166.3</v>
      </c>
      <c r="Q567" s="139">
        <f t="shared" si="231"/>
        <v>820939690</v>
      </c>
      <c r="R567" s="139">
        <f t="shared" si="232"/>
        <v>0</v>
      </c>
      <c r="S567" s="139">
        <f t="shared" si="233"/>
        <v>224285193</v>
      </c>
      <c r="U567" s="324">
        <v>30401010503</v>
      </c>
      <c r="V567" s="329" t="s">
        <v>753</v>
      </c>
      <c r="W567" s="332">
        <v>0</v>
      </c>
      <c r="X567" s="332">
        <v>500000000</v>
      </c>
      <c r="Y567" s="332">
        <v>21353833.699999999</v>
      </c>
      <c r="Z567" s="332">
        <v>0</v>
      </c>
      <c r="AA567" s="332">
        <v>0</v>
      </c>
      <c r="AB567" s="332">
        <v>1012000000</v>
      </c>
      <c r="AC567" s="332">
        <v>1490646166.3</v>
      </c>
      <c r="AD567" s="332">
        <v>0</v>
      </c>
      <c r="AE567" s="332">
        <v>669706476.29999995</v>
      </c>
      <c r="AF567" s="332">
        <v>820939690</v>
      </c>
      <c r="AG567" s="332">
        <v>57371354</v>
      </c>
      <c r="AH567" s="332">
        <v>224285193</v>
      </c>
      <c r="AI567" s="332">
        <v>445421283.29999995</v>
      </c>
      <c r="AJ567" s="332">
        <v>0</v>
      </c>
      <c r="AK567" s="332">
        <v>1490646166.3</v>
      </c>
      <c r="AL567" s="332">
        <v>820939690</v>
      </c>
      <c r="AM567" s="332">
        <v>0</v>
      </c>
      <c r="AN567" s="332">
        <v>0</v>
      </c>
    </row>
    <row r="568" spans="1:40" x14ac:dyDescent="0.25">
      <c r="A568" s="298">
        <v>304010106</v>
      </c>
      <c r="B568" s="299" t="s">
        <v>754</v>
      </c>
      <c r="C568" s="300">
        <v>835306327.63</v>
      </c>
      <c r="D568" s="300">
        <f>+D569+D570</f>
        <v>448611265.10000002</v>
      </c>
      <c r="E568" s="300">
        <f t="shared" ref="E568:P568" si="253">+E569+E570</f>
        <v>0</v>
      </c>
      <c r="F568" s="300">
        <f t="shared" si="253"/>
        <v>713318762.10000002</v>
      </c>
      <c r="G568" s="300">
        <f t="shared" si="253"/>
        <v>1353000000</v>
      </c>
      <c r="H568" s="300">
        <f t="shared" si="250"/>
        <v>1088292503</v>
      </c>
      <c r="I568" s="300">
        <f t="shared" si="253"/>
        <v>79318675</v>
      </c>
      <c r="J568" s="300">
        <f t="shared" si="253"/>
        <v>600762801.5</v>
      </c>
      <c r="K568" s="300">
        <f t="shared" si="235"/>
        <v>487529701.5</v>
      </c>
      <c r="L568" s="300">
        <f t="shared" si="253"/>
        <v>107155350</v>
      </c>
      <c r="M568" s="300">
        <f t="shared" si="253"/>
        <v>249845478</v>
      </c>
      <c r="N568" s="300">
        <f t="shared" si="230"/>
        <v>350917323.5</v>
      </c>
      <c r="O568" s="300">
        <f t="shared" si="253"/>
        <v>0</v>
      </c>
      <c r="P568" s="300">
        <f t="shared" si="253"/>
        <v>1088292503</v>
      </c>
      <c r="Q568" s="300">
        <f t="shared" si="231"/>
        <v>487529701.5</v>
      </c>
      <c r="R568" s="300">
        <f t="shared" si="232"/>
        <v>0</v>
      </c>
      <c r="S568" s="300">
        <f t="shared" si="233"/>
        <v>249845478</v>
      </c>
      <c r="U568" s="324">
        <v>304010106</v>
      </c>
      <c r="V568" s="329" t="s">
        <v>754</v>
      </c>
      <c r="W568" s="332">
        <v>448611265.10000002</v>
      </c>
      <c r="X568" s="332">
        <v>0</v>
      </c>
      <c r="Y568" s="332">
        <v>713318762.10000002</v>
      </c>
      <c r="Z568" s="332">
        <v>0</v>
      </c>
      <c r="AA568" s="332">
        <v>0</v>
      </c>
      <c r="AB568" s="332">
        <v>1353000000</v>
      </c>
      <c r="AC568" s="332">
        <v>1088292503</v>
      </c>
      <c r="AD568" s="332">
        <v>79318675</v>
      </c>
      <c r="AE568" s="332">
        <v>600762801.5</v>
      </c>
      <c r="AF568" s="332">
        <v>487529701.5</v>
      </c>
      <c r="AG568" s="332">
        <v>107155350</v>
      </c>
      <c r="AH568" s="332">
        <v>249845478</v>
      </c>
      <c r="AI568" s="332">
        <v>350917323.5</v>
      </c>
      <c r="AJ568" s="332">
        <v>0</v>
      </c>
      <c r="AK568" s="332">
        <v>1088292503</v>
      </c>
      <c r="AL568" s="332">
        <v>487529701.5</v>
      </c>
      <c r="AM568" s="332">
        <v>0</v>
      </c>
      <c r="AN568" s="332">
        <v>0</v>
      </c>
    </row>
    <row r="569" spans="1:40" x14ac:dyDescent="0.25">
      <c r="A569" s="296">
        <v>30401010602</v>
      </c>
      <c r="B569" s="178" t="s">
        <v>755</v>
      </c>
      <c r="C569" s="139">
        <v>311713596</v>
      </c>
      <c r="D569" s="139">
        <v>340000000</v>
      </c>
      <c r="E569" s="139">
        <v>0</v>
      </c>
      <c r="F569" s="139">
        <v>29584137.100000001</v>
      </c>
      <c r="G569" s="139">
        <v>0</v>
      </c>
      <c r="H569" s="139">
        <f t="shared" si="250"/>
        <v>310415862.89999998</v>
      </c>
      <c r="I569" s="139">
        <v>0</v>
      </c>
      <c r="J569" s="139">
        <v>309981212</v>
      </c>
      <c r="K569" s="139">
        <f t="shared" si="235"/>
        <v>434650.89999997616</v>
      </c>
      <c r="L569" s="139">
        <v>102655350</v>
      </c>
      <c r="M569" s="139">
        <v>165282630</v>
      </c>
      <c r="N569" s="139">
        <f t="shared" si="230"/>
        <v>144698582</v>
      </c>
      <c r="O569" s="139">
        <v>0</v>
      </c>
      <c r="P569" s="139">
        <v>310415862.89999998</v>
      </c>
      <c r="Q569" s="139">
        <f t="shared" si="231"/>
        <v>434650.89999997616</v>
      </c>
      <c r="R569" s="139">
        <f t="shared" si="232"/>
        <v>0</v>
      </c>
      <c r="S569" s="139">
        <f t="shared" si="233"/>
        <v>165282630</v>
      </c>
      <c r="U569" s="324">
        <v>30401010602</v>
      </c>
      <c r="V569" s="329" t="s">
        <v>755</v>
      </c>
      <c r="W569" s="332">
        <v>340000000</v>
      </c>
      <c r="X569" s="332">
        <v>0</v>
      </c>
      <c r="Y569" s="332">
        <v>29584137.100000001</v>
      </c>
      <c r="Z569" s="332">
        <v>0</v>
      </c>
      <c r="AA569" s="332">
        <v>0</v>
      </c>
      <c r="AB569" s="332">
        <v>0</v>
      </c>
      <c r="AC569" s="332">
        <v>310415862.89999998</v>
      </c>
      <c r="AD569" s="332">
        <v>0</v>
      </c>
      <c r="AE569" s="332">
        <v>309981212</v>
      </c>
      <c r="AF569" s="332">
        <v>434650.89999997616</v>
      </c>
      <c r="AG569" s="332">
        <v>102655350</v>
      </c>
      <c r="AH569" s="332">
        <v>165282630</v>
      </c>
      <c r="AI569" s="332">
        <v>144698582</v>
      </c>
      <c r="AJ569" s="332">
        <v>0</v>
      </c>
      <c r="AK569" s="332">
        <v>310415862.89999998</v>
      </c>
      <c r="AL569" s="332">
        <v>434650.89999997616</v>
      </c>
      <c r="AM569" s="332">
        <v>0</v>
      </c>
      <c r="AN569" s="332">
        <v>0</v>
      </c>
    </row>
    <row r="570" spans="1:40" x14ac:dyDescent="0.25">
      <c r="A570" s="297">
        <v>30401010603</v>
      </c>
      <c r="B570" s="178" t="s">
        <v>756</v>
      </c>
      <c r="C570" s="139">
        <v>523592731.63</v>
      </c>
      <c r="D570" s="139">
        <v>108611265.09999999</v>
      </c>
      <c r="E570" s="139">
        <v>0</v>
      </c>
      <c r="F570" s="139">
        <v>683734625</v>
      </c>
      <c r="G570" s="139">
        <v>1353000000</v>
      </c>
      <c r="H570" s="139">
        <f t="shared" si="250"/>
        <v>777876640.10000002</v>
      </c>
      <c r="I570" s="139">
        <v>79318675</v>
      </c>
      <c r="J570" s="139">
        <v>290781589.5</v>
      </c>
      <c r="K570" s="139">
        <f t="shared" si="235"/>
        <v>487095050.60000002</v>
      </c>
      <c r="L570" s="139">
        <v>4500000</v>
      </c>
      <c r="M570" s="139">
        <v>84562848</v>
      </c>
      <c r="N570" s="139">
        <f t="shared" si="230"/>
        <v>206218741.5</v>
      </c>
      <c r="O570" s="139">
        <v>0</v>
      </c>
      <c r="P570" s="139">
        <v>777876640.10000002</v>
      </c>
      <c r="Q570" s="139">
        <f t="shared" si="231"/>
        <v>487095050.60000002</v>
      </c>
      <c r="R570" s="139">
        <f t="shared" si="232"/>
        <v>0</v>
      </c>
      <c r="S570" s="139">
        <f t="shared" si="233"/>
        <v>84562848</v>
      </c>
      <c r="U570" s="324">
        <v>30401010603</v>
      </c>
      <c r="V570" s="329" t="s">
        <v>756</v>
      </c>
      <c r="W570" s="332">
        <v>108611265.09999999</v>
      </c>
      <c r="X570" s="332">
        <v>0</v>
      </c>
      <c r="Y570" s="332">
        <v>683734625</v>
      </c>
      <c r="Z570" s="332">
        <v>0</v>
      </c>
      <c r="AA570" s="332">
        <v>0</v>
      </c>
      <c r="AB570" s="332">
        <v>1353000000</v>
      </c>
      <c r="AC570" s="332">
        <v>777876640.0999999</v>
      </c>
      <c r="AD570" s="332">
        <v>79318675</v>
      </c>
      <c r="AE570" s="332">
        <v>290781589.5</v>
      </c>
      <c r="AF570" s="332">
        <v>487095050.5999999</v>
      </c>
      <c r="AG570" s="332">
        <v>4500000</v>
      </c>
      <c r="AH570" s="332">
        <v>84562848</v>
      </c>
      <c r="AI570" s="332">
        <v>206218741.5</v>
      </c>
      <c r="AJ570" s="332">
        <v>0</v>
      </c>
      <c r="AK570" s="332">
        <v>777876640.10000002</v>
      </c>
      <c r="AL570" s="332">
        <v>487095050.60000002</v>
      </c>
      <c r="AM570" s="332">
        <v>-1.1920928955078125E-7</v>
      </c>
      <c r="AN570" s="332">
        <v>0</v>
      </c>
    </row>
    <row r="571" spans="1:40" x14ac:dyDescent="0.25">
      <c r="A571" s="298">
        <v>304010107</v>
      </c>
      <c r="B571" s="299" t="s">
        <v>757</v>
      </c>
      <c r="C571" s="300">
        <v>1633664080.1600001</v>
      </c>
      <c r="D571" s="300">
        <f>+D572+D573</f>
        <v>250000000</v>
      </c>
      <c r="E571" s="300">
        <f t="shared" ref="E571:P571" si="254">+E572+E573</f>
        <v>0</v>
      </c>
      <c r="F571" s="300">
        <f t="shared" si="254"/>
        <v>733360000</v>
      </c>
      <c r="G571" s="300">
        <f t="shared" si="254"/>
        <v>1000000000</v>
      </c>
      <c r="H571" s="300">
        <f t="shared" si="250"/>
        <v>516640000</v>
      </c>
      <c r="I571" s="300">
        <f t="shared" si="254"/>
        <v>0</v>
      </c>
      <c r="J571" s="300">
        <f t="shared" si="254"/>
        <v>0</v>
      </c>
      <c r="K571" s="300">
        <f t="shared" si="235"/>
        <v>516640000</v>
      </c>
      <c r="L571" s="300">
        <f t="shared" si="254"/>
        <v>0</v>
      </c>
      <c r="M571" s="300">
        <f t="shared" si="254"/>
        <v>0</v>
      </c>
      <c r="N571" s="300">
        <f t="shared" si="230"/>
        <v>0</v>
      </c>
      <c r="O571" s="300">
        <f t="shared" si="254"/>
        <v>0</v>
      </c>
      <c r="P571" s="300">
        <f t="shared" si="254"/>
        <v>516640000</v>
      </c>
      <c r="Q571" s="300">
        <f t="shared" si="231"/>
        <v>516640000</v>
      </c>
      <c r="R571" s="300">
        <f t="shared" si="232"/>
        <v>0</v>
      </c>
      <c r="S571" s="300">
        <f t="shared" si="233"/>
        <v>0</v>
      </c>
      <c r="U571" s="324">
        <v>304010107</v>
      </c>
      <c r="V571" s="329" t="s">
        <v>757</v>
      </c>
      <c r="W571" s="332">
        <v>250000000</v>
      </c>
      <c r="X571" s="332">
        <v>0</v>
      </c>
      <c r="Y571" s="332">
        <v>733360000</v>
      </c>
      <c r="Z571" s="332">
        <v>0</v>
      </c>
      <c r="AA571" s="332">
        <v>0</v>
      </c>
      <c r="AB571" s="332">
        <v>1000000000</v>
      </c>
      <c r="AC571" s="332">
        <v>516640000</v>
      </c>
      <c r="AD571" s="332">
        <v>0</v>
      </c>
      <c r="AE571" s="332">
        <v>0</v>
      </c>
      <c r="AF571" s="332">
        <v>516640000</v>
      </c>
      <c r="AG571" s="332">
        <v>0</v>
      </c>
      <c r="AH571" s="332">
        <v>0</v>
      </c>
      <c r="AI571" s="332">
        <v>0</v>
      </c>
      <c r="AJ571" s="332">
        <v>0</v>
      </c>
      <c r="AK571" s="332">
        <v>516640000</v>
      </c>
      <c r="AL571" s="332">
        <v>516640000</v>
      </c>
      <c r="AM571" s="332">
        <v>0</v>
      </c>
      <c r="AN571" s="332">
        <v>0</v>
      </c>
    </row>
    <row r="572" spans="1:40" x14ac:dyDescent="0.25">
      <c r="A572" s="301">
        <v>30401010701</v>
      </c>
      <c r="B572" s="178" t="s">
        <v>758</v>
      </c>
      <c r="C572" s="139">
        <v>300000000</v>
      </c>
      <c r="D572" s="139">
        <v>250000000</v>
      </c>
      <c r="E572" s="139">
        <v>0</v>
      </c>
      <c r="F572" s="139">
        <v>250000000</v>
      </c>
      <c r="G572" s="139">
        <v>0</v>
      </c>
      <c r="H572" s="139">
        <f t="shared" si="250"/>
        <v>0</v>
      </c>
      <c r="I572" s="139">
        <v>0</v>
      </c>
      <c r="J572" s="139">
        <v>0</v>
      </c>
      <c r="K572" s="139">
        <f t="shared" si="235"/>
        <v>0</v>
      </c>
      <c r="L572" s="139">
        <v>0</v>
      </c>
      <c r="M572" s="139">
        <v>0</v>
      </c>
      <c r="N572" s="139">
        <f t="shared" si="230"/>
        <v>0</v>
      </c>
      <c r="O572" s="139">
        <v>0</v>
      </c>
      <c r="P572" s="139">
        <v>0</v>
      </c>
      <c r="Q572" s="139">
        <f t="shared" si="231"/>
        <v>0</v>
      </c>
      <c r="R572" s="139">
        <f t="shared" si="232"/>
        <v>0</v>
      </c>
      <c r="S572" s="139">
        <f t="shared" si="233"/>
        <v>0</v>
      </c>
      <c r="U572" s="324">
        <v>30401010701</v>
      </c>
      <c r="V572" s="329" t="s">
        <v>758</v>
      </c>
      <c r="W572" s="332">
        <v>250000000</v>
      </c>
      <c r="X572" s="332">
        <v>0</v>
      </c>
      <c r="Y572" s="332">
        <v>250000000</v>
      </c>
      <c r="Z572" s="332">
        <v>0</v>
      </c>
      <c r="AA572" s="332">
        <v>0</v>
      </c>
      <c r="AB572" s="332">
        <v>0</v>
      </c>
      <c r="AC572" s="332">
        <v>0</v>
      </c>
      <c r="AD572" s="332">
        <v>0</v>
      </c>
      <c r="AE572" s="332">
        <v>0</v>
      </c>
      <c r="AF572" s="332">
        <v>0</v>
      </c>
      <c r="AG572" s="332">
        <v>0</v>
      </c>
      <c r="AH572" s="332">
        <v>0</v>
      </c>
      <c r="AI572" s="332">
        <v>0</v>
      </c>
      <c r="AJ572" s="332">
        <v>0</v>
      </c>
      <c r="AK572" s="332">
        <v>0</v>
      </c>
      <c r="AL572" s="332">
        <v>0</v>
      </c>
      <c r="AM572" s="332">
        <v>0</v>
      </c>
      <c r="AN572" s="332">
        <v>0</v>
      </c>
    </row>
    <row r="573" spans="1:40" x14ac:dyDescent="0.25">
      <c r="A573" s="297">
        <v>30401010703</v>
      </c>
      <c r="B573" s="178" t="s">
        <v>1393</v>
      </c>
      <c r="C573" s="139">
        <v>1333664080.1600001</v>
      </c>
      <c r="D573" s="139"/>
      <c r="E573" s="139"/>
      <c r="F573" s="139">
        <v>483360000</v>
      </c>
      <c r="G573" s="139">
        <v>1000000000</v>
      </c>
      <c r="H573" s="139">
        <f t="shared" si="250"/>
        <v>516640000</v>
      </c>
      <c r="I573" s="139">
        <v>0</v>
      </c>
      <c r="J573" s="139">
        <v>0</v>
      </c>
      <c r="K573" s="139">
        <f t="shared" si="235"/>
        <v>516640000</v>
      </c>
      <c r="L573" s="139">
        <v>0</v>
      </c>
      <c r="M573" s="139">
        <v>0</v>
      </c>
      <c r="N573" s="139">
        <f t="shared" si="230"/>
        <v>0</v>
      </c>
      <c r="O573" s="139">
        <v>0</v>
      </c>
      <c r="P573" s="139">
        <v>516640000</v>
      </c>
      <c r="Q573" s="139">
        <f t="shared" si="231"/>
        <v>516640000</v>
      </c>
      <c r="R573" s="139">
        <f t="shared" si="232"/>
        <v>0</v>
      </c>
      <c r="S573" s="139">
        <f t="shared" si="233"/>
        <v>0</v>
      </c>
      <c r="U573" s="324">
        <v>30401010703</v>
      </c>
      <c r="V573" s="329" t="s">
        <v>1393</v>
      </c>
      <c r="W573" s="332">
        <v>0</v>
      </c>
      <c r="X573" s="332">
        <v>0</v>
      </c>
      <c r="Y573" s="332">
        <v>483360000</v>
      </c>
      <c r="Z573" s="332">
        <v>0</v>
      </c>
      <c r="AA573" s="332">
        <v>0</v>
      </c>
      <c r="AB573" s="332">
        <v>1000000000</v>
      </c>
      <c r="AC573" s="332">
        <v>516640000</v>
      </c>
      <c r="AD573" s="332">
        <v>0</v>
      </c>
      <c r="AE573" s="332">
        <v>0</v>
      </c>
      <c r="AF573" s="332">
        <v>516640000</v>
      </c>
      <c r="AG573" s="332">
        <v>0</v>
      </c>
      <c r="AH573" s="332">
        <v>0</v>
      </c>
      <c r="AI573" s="332">
        <v>0</v>
      </c>
      <c r="AJ573" s="332">
        <v>0</v>
      </c>
      <c r="AK573" s="332">
        <v>516640000</v>
      </c>
      <c r="AL573" s="332">
        <v>516640000</v>
      </c>
      <c r="AM573" s="332">
        <v>0</v>
      </c>
      <c r="AN573" s="332">
        <v>0</v>
      </c>
    </row>
    <row r="574" spans="1:40" x14ac:dyDescent="0.25">
      <c r="A574" s="240">
        <v>30402</v>
      </c>
      <c r="B574" s="241" t="s">
        <v>759</v>
      </c>
      <c r="C574" s="150">
        <v>327429321.85000002</v>
      </c>
      <c r="D574" s="150">
        <f>+D575</f>
        <v>545900000</v>
      </c>
      <c r="E574" s="150">
        <f t="shared" ref="E574:P576" si="255">+E575</f>
        <v>0</v>
      </c>
      <c r="F574" s="150">
        <f t="shared" si="255"/>
        <v>488900000</v>
      </c>
      <c r="G574" s="150">
        <f t="shared" si="255"/>
        <v>0</v>
      </c>
      <c r="H574" s="150">
        <f t="shared" si="250"/>
        <v>57000000</v>
      </c>
      <c r="I574" s="150">
        <f t="shared" si="255"/>
        <v>0</v>
      </c>
      <c r="J574" s="150">
        <f t="shared" si="255"/>
        <v>57000000</v>
      </c>
      <c r="K574" s="150">
        <f t="shared" si="235"/>
        <v>0</v>
      </c>
      <c r="L574" s="150">
        <f t="shared" si="255"/>
        <v>0</v>
      </c>
      <c r="M574" s="150">
        <f t="shared" si="255"/>
        <v>57000000</v>
      </c>
      <c r="N574" s="150">
        <f t="shared" si="230"/>
        <v>0</v>
      </c>
      <c r="O574" s="150">
        <f t="shared" si="255"/>
        <v>0</v>
      </c>
      <c r="P574" s="150">
        <f t="shared" si="255"/>
        <v>57000000</v>
      </c>
      <c r="Q574" s="150">
        <f t="shared" si="231"/>
        <v>0</v>
      </c>
      <c r="R574" s="150">
        <f t="shared" si="232"/>
        <v>0</v>
      </c>
      <c r="S574" s="150">
        <f t="shared" si="233"/>
        <v>57000000</v>
      </c>
      <c r="U574" s="324">
        <v>30402</v>
      </c>
      <c r="V574" s="329" t="s">
        <v>759</v>
      </c>
      <c r="W574" s="332">
        <v>545900000</v>
      </c>
      <c r="X574" s="332">
        <v>0</v>
      </c>
      <c r="Y574" s="332">
        <v>488900000</v>
      </c>
      <c r="Z574" s="332">
        <v>0</v>
      </c>
      <c r="AA574" s="332">
        <v>0</v>
      </c>
      <c r="AB574" s="332">
        <v>0</v>
      </c>
      <c r="AC574" s="332">
        <v>57000000</v>
      </c>
      <c r="AD574" s="332">
        <v>0</v>
      </c>
      <c r="AE574" s="332">
        <v>57000000</v>
      </c>
      <c r="AF574" s="332">
        <v>0</v>
      </c>
      <c r="AG574" s="332">
        <v>0</v>
      </c>
      <c r="AH574" s="332">
        <v>57000000</v>
      </c>
      <c r="AI574" s="332">
        <v>0</v>
      </c>
      <c r="AJ574" s="332">
        <v>0</v>
      </c>
      <c r="AK574" s="332">
        <v>57000000</v>
      </c>
      <c r="AL574" s="332">
        <v>0</v>
      </c>
      <c r="AM574" s="332">
        <v>0</v>
      </c>
      <c r="AN574" s="332">
        <v>0</v>
      </c>
    </row>
    <row r="575" spans="1:40" x14ac:dyDescent="0.25">
      <c r="A575" s="240">
        <v>3040201</v>
      </c>
      <c r="B575" s="241" t="s">
        <v>760</v>
      </c>
      <c r="C575" s="150">
        <v>327429321.85000002</v>
      </c>
      <c r="D575" s="150">
        <f>+D576</f>
        <v>545900000</v>
      </c>
      <c r="E575" s="150">
        <f t="shared" si="255"/>
        <v>0</v>
      </c>
      <c r="F575" s="150">
        <f t="shared" si="255"/>
        <v>488900000</v>
      </c>
      <c r="G575" s="150">
        <f t="shared" si="255"/>
        <v>0</v>
      </c>
      <c r="H575" s="150">
        <f t="shared" si="250"/>
        <v>57000000</v>
      </c>
      <c r="I575" s="150">
        <f t="shared" si="255"/>
        <v>0</v>
      </c>
      <c r="J575" s="150">
        <f t="shared" si="255"/>
        <v>57000000</v>
      </c>
      <c r="K575" s="150">
        <f t="shared" si="235"/>
        <v>0</v>
      </c>
      <c r="L575" s="150">
        <f t="shared" si="255"/>
        <v>0</v>
      </c>
      <c r="M575" s="150">
        <f t="shared" si="255"/>
        <v>57000000</v>
      </c>
      <c r="N575" s="150">
        <f t="shared" si="230"/>
        <v>0</v>
      </c>
      <c r="O575" s="150">
        <f t="shared" si="255"/>
        <v>0</v>
      </c>
      <c r="P575" s="150">
        <f t="shared" si="255"/>
        <v>57000000</v>
      </c>
      <c r="Q575" s="150">
        <f t="shared" si="231"/>
        <v>0</v>
      </c>
      <c r="R575" s="150">
        <f t="shared" si="232"/>
        <v>0</v>
      </c>
      <c r="S575" s="150">
        <f t="shared" si="233"/>
        <v>57000000</v>
      </c>
      <c r="U575" s="324">
        <v>3040201</v>
      </c>
      <c r="V575" s="329" t="s">
        <v>760</v>
      </c>
      <c r="W575" s="332">
        <v>545900000</v>
      </c>
      <c r="X575" s="332">
        <v>0</v>
      </c>
      <c r="Y575" s="332">
        <v>488900000</v>
      </c>
      <c r="Z575" s="332">
        <v>0</v>
      </c>
      <c r="AA575" s="332">
        <v>0</v>
      </c>
      <c r="AB575" s="332">
        <v>0</v>
      </c>
      <c r="AC575" s="332">
        <v>57000000</v>
      </c>
      <c r="AD575" s="332">
        <v>0</v>
      </c>
      <c r="AE575" s="332">
        <v>57000000</v>
      </c>
      <c r="AF575" s="332">
        <v>0</v>
      </c>
      <c r="AG575" s="332">
        <v>0</v>
      </c>
      <c r="AH575" s="332">
        <v>57000000</v>
      </c>
      <c r="AI575" s="332">
        <v>0</v>
      </c>
      <c r="AJ575" s="332">
        <v>0</v>
      </c>
      <c r="AK575" s="332">
        <v>57000000</v>
      </c>
      <c r="AL575" s="332">
        <v>0</v>
      </c>
      <c r="AM575" s="332">
        <v>0</v>
      </c>
      <c r="AN575" s="332">
        <v>0</v>
      </c>
    </row>
    <row r="576" spans="1:40" x14ac:dyDescent="0.25">
      <c r="A576" s="298">
        <v>304020101</v>
      </c>
      <c r="B576" s="299" t="s">
        <v>761</v>
      </c>
      <c r="C576" s="300">
        <v>327429321.85000002</v>
      </c>
      <c r="D576" s="300">
        <f>+D577</f>
        <v>545900000</v>
      </c>
      <c r="E576" s="300">
        <f t="shared" si="255"/>
        <v>0</v>
      </c>
      <c r="F576" s="300">
        <f t="shared" si="255"/>
        <v>488900000</v>
      </c>
      <c r="G576" s="300">
        <f t="shared" si="255"/>
        <v>0</v>
      </c>
      <c r="H576" s="300">
        <f t="shared" si="250"/>
        <v>57000000</v>
      </c>
      <c r="I576" s="300">
        <f t="shared" si="255"/>
        <v>0</v>
      </c>
      <c r="J576" s="300">
        <f t="shared" si="255"/>
        <v>57000000</v>
      </c>
      <c r="K576" s="300">
        <f t="shared" si="235"/>
        <v>0</v>
      </c>
      <c r="L576" s="300">
        <f t="shared" si="255"/>
        <v>0</v>
      </c>
      <c r="M576" s="300">
        <f t="shared" si="255"/>
        <v>57000000</v>
      </c>
      <c r="N576" s="300">
        <f t="shared" si="230"/>
        <v>0</v>
      </c>
      <c r="O576" s="300">
        <f t="shared" si="255"/>
        <v>0</v>
      </c>
      <c r="P576" s="300">
        <f t="shared" si="255"/>
        <v>57000000</v>
      </c>
      <c r="Q576" s="300">
        <f t="shared" si="231"/>
        <v>0</v>
      </c>
      <c r="R576" s="300">
        <f t="shared" si="232"/>
        <v>0</v>
      </c>
      <c r="S576" s="300">
        <f t="shared" si="233"/>
        <v>57000000</v>
      </c>
      <c r="U576" s="324">
        <v>304020101</v>
      </c>
      <c r="V576" s="329" t="s">
        <v>761</v>
      </c>
      <c r="W576" s="332">
        <v>545900000</v>
      </c>
      <c r="X576" s="332">
        <v>0</v>
      </c>
      <c r="Y576" s="332">
        <v>488900000</v>
      </c>
      <c r="Z576" s="332">
        <v>0</v>
      </c>
      <c r="AA576" s="332">
        <v>0</v>
      </c>
      <c r="AB576" s="332">
        <v>0</v>
      </c>
      <c r="AC576" s="332">
        <v>57000000</v>
      </c>
      <c r="AD576" s="332">
        <v>0</v>
      </c>
      <c r="AE576" s="332">
        <v>57000000</v>
      </c>
      <c r="AF576" s="332">
        <v>0</v>
      </c>
      <c r="AG576" s="332">
        <v>0</v>
      </c>
      <c r="AH576" s="332">
        <v>57000000</v>
      </c>
      <c r="AI576" s="332">
        <v>0</v>
      </c>
      <c r="AJ576" s="332">
        <v>0</v>
      </c>
      <c r="AK576" s="332">
        <v>57000000</v>
      </c>
      <c r="AL576" s="332">
        <v>0</v>
      </c>
      <c r="AM576" s="332">
        <v>0</v>
      </c>
      <c r="AN576" s="332">
        <v>0</v>
      </c>
    </row>
    <row r="577" spans="1:40" x14ac:dyDescent="0.25">
      <c r="A577" s="305">
        <v>30402010104</v>
      </c>
      <c r="B577" s="178" t="s">
        <v>762</v>
      </c>
      <c r="C577" s="139">
        <v>327429321.85000002</v>
      </c>
      <c r="D577" s="139">
        <v>545900000</v>
      </c>
      <c r="E577" s="139">
        <v>0</v>
      </c>
      <c r="F577" s="139">
        <v>488900000</v>
      </c>
      <c r="G577" s="139">
        <v>0</v>
      </c>
      <c r="H577" s="139">
        <f t="shared" si="250"/>
        <v>57000000</v>
      </c>
      <c r="I577" s="139">
        <v>0</v>
      </c>
      <c r="J577" s="139">
        <v>57000000</v>
      </c>
      <c r="K577" s="139">
        <f t="shared" si="235"/>
        <v>0</v>
      </c>
      <c r="L577" s="139">
        <v>0</v>
      </c>
      <c r="M577" s="139">
        <v>57000000</v>
      </c>
      <c r="N577" s="139">
        <f t="shared" si="230"/>
        <v>0</v>
      </c>
      <c r="O577" s="139">
        <v>0</v>
      </c>
      <c r="P577" s="139">
        <v>57000000</v>
      </c>
      <c r="Q577" s="139">
        <f t="shared" si="231"/>
        <v>0</v>
      </c>
      <c r="R577" s="139">
        <f t="shared" si="232"/>
        <v>0</v>
      </c>
      <c r="S577" s="139">
        <f t="shared" si="233"/>
        <v>57000000</v>
      </c>
      <c r="U577" s="324">
        <v>30402010104</v>
      </c>
      <c r="V577" s="329" t="s">
        <v>762</v>
      </c>
      <c r="W577" s="332">
        <v>545900000</v>
      </c>
      <c r="X577" s="332">
        <v>0</v>
      </c>
      <c r="Y577" s="332">
        <v>488900000</v>
      </c>
      <c r="Z577" s="332">
        <v>0</v>
      </c>
      <c r="AA577" s="332">
        <v>0</v>
      </c>
      <c r="AB577" s="332">
        <v>0</v>
      </c>
      <c r="AC577" s="332">
        <v>57000000</v>
      </c>
      <c r="AD577" s="332">
        <v>0</v>
      </c>
      <c r="AE577" s="332">
        <v>57000000</v>
      </c>
      <c r="AF577" s="332">
        <v>0</v>
      </c>
      <c r="AG577" s="332">
        <v>0</v>
      </c>
      <c r="AH577" s="332">
        <v>57000000</v>
      </c>
      <c r="AI577" s="332">
        <v>0</v>
      </c>
      <c r="AJ577" s="332">
        <v>0</v>
      </c>
      <c r="AK577" s="332">
        <v>57000000</v>
      </c>
      <c r="AL577" s="332">
        <v>0</v>
      </c>
      <c r="AM577" s="332">
        <v>0</v>
      </c>
      <c r="AN577" s="332">
        <v>0</v>
      </c>
    </row>
    <row r="578" spans="1:40" x14ac:dyDescent="0.25">
      <c r="A578" s="240">
        <v>305</v>
      </c>
      <c r="B578" s="241" t="s">
        <v>801</v>
      </c>
      <c r="C578" s="150">
        <v>10491384859.050001</v>
      </c>
      <c r="D578" s="150">
        <f>+D579</f>
        <v>0</v>
      </c>
      <c r="E578" s="150">
        <f t="shared" ref="E578:P578" si="256">+E579</f>
        <v>183304680.77000001</v>
      </c>
      <c r="F578" s="150">
        <f t="shared" si="256"/>
        <v>183304680.77000001</v>
      </c>
      <c r="G578" s="150">
        <f t="shared" si="256"/>
        <v>13579829355.990002</v>
      </c>
      <c r="H578" s="150">
        <f t="shared" si="250"/>
        <v>13579829355.990002</v>
      </c>
      <c r="I578" s="150">
        <f t="shared" si="256"/>
        <v>1231799991</v>
      </c>
      <c r="J578" s="150">
        <f t="shared" si="256"/>
        <v>2820221405.7200003</v>
      </c>
      <c r="K578" s="150">
        <f t="shared" si="235"/>
        <v>10759607950.27</v>
      </c>
      <c r="L578" s="150">
        <f t="shared" si="256"/>
        <v>294921866.56999999</v>
      </c>
      <c r="M578" s="150">
        <f t="shared" si="256"/>
        <v>930039205.57000005</v>
      </c>
      <c r="N578" s="150">
        <f t="shared" si="230"/>
        <v>1890182200.1500001</v>
      </c>
      <c r="O578" s="150">
        <f t="shared" si="256"/>
        <v>583541339</v>
      </c>
      <c r="P578" s="150">
        <f t="shared" si="256"/>
        <v>4009677501.5699997</v>
      </c>
      <c r="Q578" s="150">
        <f t="shared" si="231"/>
        <v>1189456095.8499994</v>
      </c>
      <c r="R578" s="150">
        <f t="shared" si="232"/>
        <v>9570151854.420002</v>
      </c>
      <c r="S578" s="150">
        <f t="shared" si="233"/>
        <v>930039205.57000005</v>
      </c>
      <c r="U578" s="324">
        <v>305</v>
      </c>
      <c r="V578" s="329" t="s">
        <v>801</v>
      </c>
      <c r="W578" s="332">
        <v>0</v>
      </c>
      <c r="X578" s="332">
        <v>183304680.77000001</v>
      </c>
      <c r="Y578" s="332">
        <v>183304680.77000001</v>
      </c>
      <c r="Z578" s="332">
        <v>0</v>
      </c>
      <c r="AA578" s="332">
        <v>0</v>
      </c>
      <c r="AB578" s="332">
        <v>13579829355.989998</v>
      </c>
      <c r="AC578" s="332">
        <v>13579829355.989998</v>
      </c>
      <c r="AD578" s="332">
        <v>1231799991</v>
      </c>
      <c r="AE578" s="332">
        <v>2819384985.52</v>
      </c>
      <c r="AF578" s="332">
        <v>10760444370.469997</v>
      </c>
      <c r="AG578" s="332">
        <v>294921866.57000005</v>
      </c>
      <c r="AH578" s="332">
        <v>978705146.57000005</v>
      </c>
      <c r="AI578" s="332">
        <v>1860955813.9499998</v>
      </c>
      <c r="AJ578" s="332">
        <v>583541339</v>
      </c>
      <c r="AK578" s="332">
        <v>4009677501.5700002</v>
      </c>
      <c r="AL578" s="332">
        <v>1190292516.0500002</v>
      </c>
      <c r="AM578" s="332">
        <v>9570151854.4199982</v>
      </c>
      <c r="AN578" s="332">
        <v>0</v>
      </c>
    </row>
    <row r="579" spans="1:40" x14ac:dyDescent="0.25">
      <c r="A579" s="240">
        <v>3051</v>
      </c>
      <c r="B579" s="241" t="s">
        <v>801</v>
      </c>
      <c r="C579" s="150">
        <v>5259668977.7799997</v>
      </c>
      <c r="D579" s="150">
        <f>+D580+D581+D582+D583+D584+D585+D586+D587+D588+D589+D590+D591+D592+D593+D594+D595+D596+D597+D598+D599+D600+D601+D602+D603+D604+D605+D606+D607+D608+D609+D610+D611+D612+D613+D614+D615+D616+D617+D618+D619+D620+D621+D622+D623+D624+D625+D626+D627+D628+D629+D630+D631+D632+D633+D634+D635+D636+D637+D638+D639+D640+D641+D642+D643+D644+D645+D646+D647+D648+D649+D650+D651+D652+D653+D654+D665+D666+D667+D668+D669</f>
        <v>0</v>
      </c>
      <c r="E579" s="150">
        <f t="shared" ref="E579:P579" si="257">+E580+E581+E582+E583+E584+E585+E586+E587+E588+E589+E590+E591+E592+E593+E594+E595+E596+E597+E598+E599+E600+E601+E602+E603+E604+E605+E606+E607+E608+E609+E610+E611+E612+E613+E614+E615+E616+E617+E618+E619+E620+E621+E622+E623+E624+E625+E626+E627+E628+E629+E630+E631+E632+E633+E634+E635+E636+E637+E638+E639+E640+E641+E642+E643+E644+E645+E646+E647+E648+E649+E650+E651+E652+E653+E654+E665+E666+E667+E668+E669</f>
        <v>183304680.77000001</v>
      </c>
      <c r="F579" s="150">
        <f t="shared" si="257"/>
        <v>183304680.77000001</v>
      </c>
      <c r="G579" s="150">
        <f t="shared" si="257"/>
        <v>13579829355.990002</v>
      </c>
      <c r="H579" s="150">
        <f t="shared" si="250"/>
        <v>13579829355.990002</v>
      </c>
      <c r="I579" s="150">
        <f t="shared" si="257"/>
        <v>1231799991</v>
      </c>
      <c r="J579" s="150">
        <f t="shared" si="257"/>
        <v>2820221405.7200003</v>
      </c>
      <c r="K579" s="150">
        <f t="shared" si="235"/>
        <v>10759607950.27</v>
      </c>
      <c r="L579" s="150">
        <f t="shared" si="257"/>
        <v>294921866.56999999</v>
      </c>
      <c r="M579" s="150">
        <f t="shared" si="257"/>
        <v>930039205.57000005</v>
      </c>
      <c r="N579" s="150">
        <f t="shared" si="230"/>
        <v>1890182200.1500001</v>
      </c>
      <c r="O579" s="150">
        <f t="shared" si="257"/>
        <v>583541339</v>
      </c>
      <c r="P579" s="150">
        <f t="shared" si="257"/>
        <v>4009677501.5699997</v>
      </c>
      <c r="Q579" s="150">
        <f t="shared" si="231"/>
        <v>1189456095.8499994</v>
      </c>
      <c r="R579" s="150">
        <f t="shared" si="232"/>
        <v>9570151854.420002</v>
      </c>
      <c r="S579" s="150">
        <f t="shared" si="233"/>
        <v>930039205.57000005</v>
      </c>
      <c r="U579" s="324">
        <v>3051</v>
      </c>
      <c r="V579" s="329" t="s">
        <v>801</v>
      </c>
      <c r="W579" s="332">
        <v>0</v>
      </c>
      <c r="X579" s="332">
        <v>183304680.77000001</v>
      </c>
      <c r="Y579" s="332">
        <v>183304680.77000001</v>
      </c>
      <c r="Z579" s="332">
        <v>0</v>
      </c>
      <c r="AA579" s="332">
        <v>0</v>
      </c>
      <c r="AB579" s="332">
        <v>13579829355.989998</v>
      </c>
      <c r="AC579" s="332">
        <v>13579829355.989998</v>
      </c>
      <c r="AD579" s="332">
        <v>1231799991</v>
      </c>
      <c r="AE579" s="332">
        <v>2819384985.52</v>
      </c>
      <c r="AF579" s="332">
        <v>10760444370.469997</v>
      </c>
      <c r="AG579" s="332">
        <v>294921866.57000005</v>
      </c>
      <c r="AH579" s="332">
        <v>978705146.57000005</v>
      </c>
      <c r="AI579" s="332">
        <v>1860955813.9499998</v>
      </c>
      <c r="AJ579" s="332">
        <v>583541339</v>
      </c>
      <c r="AK579" s="332">
        <v>4009677501.5700002</v>
      </c>
      <c r="AL579" s="332">
        <v>1190292516.0500002</v>
      </c>
      <c r="AM579" s="332">
        <v>9570151854.4199982</v>
      </c>
      <c r="AN579" s="332">
        <v>0</v>
      </c>
    </row>
    <row r="580" spans="1:40" x14ac:dyDescent="0.25">
      <c r="A580" s="177">
        <v>305101</v>
      </c>
      <c r="B580" s="258" t="s">
        <v>1310</v>
      </c>
      <c r="C580" s="287">
        <v>0</v>
      </c>
      <c r="D580" s="139"/>
      <c r="E580" s="139"/>
      <c r="F580" s="139"/>
      <c r="G580" s="139">
        <v>320000000</v>
      </c>
      <c r="H580" s="139">
        <f t="shared" si="250"/>
        <v>320000000</v>
      </c>
      <c r="I580" s="139">
        <v>60000000</v>
      </c>
      <c r="J580" s="139">
        <v>120000000</v>
      </c>
      <c r="K580" s="139">
        <f t="shared" si="235"/>
        <v>200000000</v>
      </c>
      <c r="L580" s="139">
        <v>0</v>
      </c>
      <c r="M580" s="139">
        <v>60000000</v>
      </c>
      <c r="N580" s="139">
        <f t="shared" si="230"/>
        <v>60000000</v>
      </c>
      <c r="O580" s="139">
        <v>60000000</v>
      </c>
      <c r="P580" s="139">
        <v>140000000</v>
      </c>
      <c r="Q580" s="139">
        <f t="shared" si="231"/>
        <v>20000000</v>
      </c>
      <c r="R580" s="139">
        <f t="shared" si="232"/>
        <v>180000000</v>
      </c>
      <c r="S580" s="139">
        <f t="shared" si="233"/>
        <v>60000000</v>
      </c>
      <c r="U580" s="324">
        <v>305101</v>
      </c>
      <c r="V580" s="329" t="s">
        <v>1310</v>
      </c>
      <c r="W580" s="332">
        <v>0</v>
      </c>
      <c r="X580" s="332">
        <v>0</v>
      </c>
      <c r="Y580" s="332">
        <v>0</v>
      </c>
      <c r="Z580" s="332">
        <v>0</v>
      </c>
      <c r="AA580" s="332">
        <v>0</v>
      </c>
      <c r="AB580" s="332">
        <v>320000000</v>
      </c>
      <c r="AC580" s="332">
        <v>320000000</v>
      </c>
      <c r="AD580" s="332">
        <v>60000000</v>
      </c>
      <c r="AE580" s="332">
        <v>120000000</v>
      </c>
      <c r="AF580" s="332">
        <v>200000000</v>
      </c>
      <c r="AG580" s="332">
        <v>0</v>
      </c>
      <c r="AH580" s="332">
        <v>60000000</v>
      </c>
      <c r="AI580" s="332">
        <v>60000000</v>
      </c>
      <c r="AJ580" s="332">
        <v>60000000</v>
      </c>
      <c r="AK580" s="332">
        <v>140000000</v>
      </c>
      <c r="AL580" s="332">
        <v>20000000</v>
      </c>
      <c r="AM580" s="332">
        <v>180000000</v>
      </c>
      <c r="AN580" s="332">
        <v>0</v>
      </c>
    </row>
    <row r="581" spans="1:40" x14ac:dyDescent="0.25">
      <c r="A581" s="177">
        <v>305102</v>
      </c>
      <c r="B581" s="258" t="s">
        <v>1311</v>
      </c>
      <c r="C581" s="287">
        <v>558474</v>
      </c>
      <c r="D581" s="139"/>
      <c r="E581" s="139"/>
      <c r="F581" s="139"/>
      <c r="G581" s="139">
        <v>32000000</v>
      </c>
      <c r="H581" s="139">
        <f t="shared" si="250"/>
        <v>32000000</v>
      </c>
      <c r="I581" s="139">
        <v>0</v>
      </c>
      <c r="J581" s="139">
        <v>25540691</v>
      </c>
      <c r="K581" s="139">
        <f t="shared" si="235"/>
        <v>6459309</v>
      </c>
      <c r="L581" s="139">
        <v>0</v>
      </c>
      <c r="M581" s="139">
        <v>6372560</v>
      </c>
      <c r="N581" s="139">
        <f t="shared" si="230"/>
        <v>19168131</v>
      </c>
      <c r="O581" s="139">
        <v>6000000</v>
      </c>
      <c r="P581" s="139">
        <v>31540691</v>
      </c>
      <c r="Q581" s="139">
        <f t="shared" si="231"/>
        <v>6000000</v>
      </c>
      <c r="R581" s="139">
        <f t="shared" si="232"/>
        <v>459309</v>
      </c>
      <c r="S581" s="139">
        <f t="shared" si="233"/>
        <v>6372560</v>
      </c>
      <c r="U581" s="324">
        <v>305102</v>
      </c>
      <c r="V581" s="329" t="s">
        <v>1311</v>
      </c>
      <c r="W581" s="332">
        <v>0</v>
      </c>
      <c r="X581" s="332">
        <v>0</v>
      </c>
      <c r="Y581" s="332">
        <v>0</v>
      </c>
      <c r="Z581" s="332">
        <v>0</v>
      </c>
      <c r="AA581" s="332">
        <v>0</v>
      </c>
      <c r="AB581" s="332">
        <v>32000000</v>
      </c>
      <c r="AC581" s="332">
        <v>32000000</v>
      </c>
      <c r="AD581" s="332">
        <v>0</v>
      </c>
      <c r="AE581" s="332">
        <v>25540691</v>
      </c>
      <c r="AF581" s="332">
        <v>6459309</v>
      </c>
      <c r="AG581" s="332">
        <v>0</v>
      </c>
      <c r="AH581" s="332">
        <v>6372560</v>
      </c>
      <c r="AI581" s="332">
        <v>19168131</v>
      </c>
      <c r="AJ581" s="332">
        <v>6000000</v>
      </c>
      <c r="AK581" s="332">
        <v>31540691</v>
      </c>
      <c r="AL581" s="332">
        <v>6000000</v>
      </c>
      <c r="AM581" s="332">
        <v>459309</v>
      </c>
      <c r="AN581" s="332">
        <v>0</v>
      </c>
    </row>
    <row r="582" spans="1:40" s="175" customFormat="1" x14ac:dyDescent="0.25">
      <c r="A582" s="177">
        <v>305103</v>
      </c>
      <c r="B582" s="258" t="s">
        <v>1312</v>
      </c>
      <c r="C582" s="287">
        <v>52061507</v>
      </c>
      <c r="D582" s="139"/>
      <c r="E582" s="139"/>
      <c r="F582" s="139"/>
      <c r="G582" s="139">
        <v>20000000</v>
      </c>
      <c r="H582" s="139">
        <f t="shared" si="250"/>
        <v>20000000</v>
      </c>
      <c r="I582" s="139">
        <v>0</v>
      </c>
      <c r="J582" s="139">
        <v>0</v>
      </c>
      <c r="K582" s="139">
        <f t="shared" si="235"/>
        <v>20000000</v>
      </c>
      <c r="L582" s="139">
        <v>0</v>
      </c>
      <c r="M582" s="139">
        <v>0</v>
      </c>
      <c r="N582" s="139">
        <f t="shared" si="230"/>
        <v>0</v>
      </c>
      <c r="O582" s="139">
        <v>0</v>
      </c>
      <c r="P582" s="139">
        <v>0</v>
      </c>
      <c r="Q582" s="139">
        <f t="shared" si="231"/>
        <v>0</v>
      </c>
      <c r="R582" s="139">
        <f t="shared" si="232"/>
        <v>20000000</v>
      </c>
      <c r="S582" s="139">
        <f t="shared" si="233"/>
        <v>0</v>
      </c>
      <c r="T582" s="307"/>
      <c r="U582" s="324">
        <v>305103</v>
      </c>
      <c r="V582" s="329" t="s">
        <v>1312</v>
      </c>
      <c r="W582" s="332">
        <v>0</v>
      </c>
      <c r="X582" s="332">
        <v>0</v>
      </c>
      <c r="Y582" s="332">
        <v>0</v>
      </c>
      <c r="Z582" s="332">
        <v>0</v>
      </c>
      <c r="AA582" s="332">
        <v>0</v>
      </c>
      <c r="AB582" s="332">
        <v>20000000</v>
      </c>
      <c r="AC582" s="332">
        <v>20000000</v>
      </c>
      <c r="AD582" s="332">
        <v>0</v>
      </c>
      <c r="AE582" s="332">
        <v>0</v>
      </c>
      <c r="AF582" s="332">
        <v>20000000</v>
      </c>
      <c r="AG582" s="332">
        <v>0</v>
      </c>
      <c r="AH582" s="332">
        <v>0</v>
      </c>
      <c r="AI582" s="332">
        <v>0</v>
      </c>
      <c r="AJ582" s="332">
        <v>0</v>
      </c>
      <c r="AK582" s="332">
        <v>0</v>
      </c>
      <c r="AL582" s="332">
        <v>0</v>
      </c>
      <c r="AM582" s="332">
        <v>20000000</v>
      </c>
      <c r="AN582" s="332">
        <v>0</v>
      </c>
    </row>
    <row r="583" spans="1:40" x14ac:dyDescent="0.25">
      <c r="A583" s="177">
        <v>305104</v>
      </c>
      <c r="B583" s="254" t="s">
        <v>1394</v>
      </c>
      <c r="C583" s="288">
        <v>6272260</v>
      </c>
      <c r="D583" s="139"/>
      <c r="E583" s="139"/>
      <c r="F583" s="139"/>
      <c r="G583" s="139">
        <v>3874395</v>
      </c>
      <c r="H583" s="139">
        <f t="shared" si="250"/>
        <v>3874395</v>
      </c>
      <c r="I583" s="139">
        <v>0</v>
      </c>
      <c r="J583" s="139">
        <v>0</v>
      </c>
      <c r="K583" s="139">
        <f t="shared" si="235"/>
        <v>3874395</v>
      </c>
      <c r="L583" s="139">
        <v>0</v>
      </c>
      <c r="M583" s="139">
        <v>0</v>
      </c>
      <c r="N583" s="139">
        <f t="shared" si="230"/>
        <v>0</v>
      </c>
      <c r="O583" s="139">
        <v>0</v>
      </c>
      <c r="P583" s="139">
        <v>0</v>
      </c>
      <c r="Q583" s="139">
        <f t="shared" si="231"/>
        <v>0</v>
      </c>
      <c r="R583" s="139">
        <f t="shared" si="232"/>
        <v>3874395</v>
      </c>
      <c r="S583" s="139">
        <f t="shared" si="233"/>
        <v>0</v>
      </c>
      <c r="U583" s="324">
        <v>305104</v>
      </c>
      <c r="V583" s="329" t="s">
        <v>1394</v>
      </c>
      <c r="W583" s="332">
        <v>0</v>
      </c>
      <c r="X583" s="332">
        <v>0</v>
      </c>
      <c r="Y583" s="332">
        <v>0</v>
      </c>
      <c r="Z583" s="332">
        <v>0</v>
      </c>
      <c r="AA583" s="332">
        <v>0</v>
      </c>
      <c r="AB583" s="332">
        <v>3874395</v>
      </c>
      <c r="AC583" s="332">
        <v>3874395</v>
      </c>
      <c r="AD583" s="332">
        <v>0</v>
      </c>
      <c r="AE583" s="332">
        <v>0</v>
      </c>
      <c r="AF583" s="332">
        <v>3874395</v>
      </c>
      <c r="AG583" s="332">
        <v>0</v>
      </c>
      <c r="AH583" s="332">
        <v>0</v>
      </c>
      <c r="AI583" s="332">
        <v>0</v>
      </c>
      <c r="AJ583" s="332">
        <v>0</v>
      </c>
      <c r="AK583" s="332">
        <v>0</v>
      </c>
      <c r="AL583" s="332">
        <v>0</v>
      </c>
      <c r="AM583" s="332">
        <v>3874395</v>
      </c>
      <c r="AN583" s="332">
        <v>0</v>
      </c>
    </row>
    <row r="584" spans="1:40" x14ac:dyDescent="0.25">
      <c r="A584" s="177">
        <v>305105</v>
      </c>
      <c r="B584" s="254" t="s">
        <v>1395</v>
      </c>
      <c r="C584" s="288">
        <v>1200</v>
      </c>
      <c r="D584" s="139"/>
      <c r="E584" s="139"/>
      <c r="F584" s="139"/>
      <c r="G584" s="139">
        <v>3263638</v>
      </c>
      <c r="H584" s="139">
        <f t="shared" si="250"/>
        <v>3263638</v>
      </c>
      <c r="I584" s="139">
        <v>0</v>
      </c>
      <c r="J584" s="139">
        <v>0</v>
      </c>
      <c r="K584" s="139">
        <f t="shared" si="235"/>
        <v>3263638</v>
      </c>
      <c r="L584" s="139">
        <v>0</v>
      </c>
      <c r="M584" s="139">
        <v>0</v>
      </c>
      <c r="N584" s="139">
        <f t="shared" si="230"/>
        <v>0</v>
      </c>
      <c r="O584" s="139">
        <v>0</v>
      </c>
      <c r="P584" s="139">
        <v>0</v>
      </c>
      <c r="Q584" s="139">
        <f t="shared" si="231"/>
        <v>0</v>
      </c>
      <c r="R584" s="139">
        <f t="shared" si="232"/>
        <v>3263638</v>
      </c>
      <c r="S584" s="139">
        <f t="shared" si="233"/>
        <v>0</v>
      </c>
      <c r="U584" s="324">
        <v>305105</v>
      </c>
      <c r="V584" s="329" t="s">
        <v>1395</v>
      </c>
      <c r="W584" s="332">
        <v>0</v>
      </c>
      <c r="X584" s="332">
        <v>0</v>
      </c>
      <c r="Y584" s="332">
        <v>0</v>
      </c>
      <c r="Z584" s="332">
        <v>0</v>
      </c>
      <c r="AA584" s="332">
        <v>0</v>
      </c>
      <c r="AB584" s="332">
        <v>3263638</v>
      </c>
      <c r="AC584" s="332">
        <v>3263638</v>
      </c>
      <c r="AD584" s="332">
        <v>0</v>
      </c>
      <c r="AE584" s="332">
        <v>0</v>
      </c>
      <c r="AF584" s="332">
        <v>3263638</v>
      </c>
      <c r="AG584" s="332">
        <v>0</v>
      </c>
      <c r="AH584" s="332">
        <v>0</v>
      </c>
      <c r="AI584" s="332">
        <v>0</v>
      </c>
      <c r="AJ584" s="332">
        <v>0</v>
      </c>
      <c r="AK584" s="332">
        <v>0</v>
      </c>
      <c r="AL584" s="332">
        <v>0</v>
      </c>
      <c r="AM584" s="332">
        <v>3263638</v>
      </c>
      <c r="AN584" s="332">
        <v>0</v>
      </c>
    </row>
    <row r="585" spans="1:40" x14ac:dyDescent="0.25">
      <c r="A585" s="177">
        <v>305106</v>
      </c>
      <c r="B585" s="254" t="s">
        <v>1396</v>
      </c>
      <c r="C585" s="288">
        <v>61047.71</v>
      </c>
      <c r="D585" s="139"/>
      <c r="E585" s="139"/>
      <c r="F585" s="139"/>
      <c r="G585" s="139">
        <v>639817461</v>
      </c>
      <c r="H585" s="139">
        <f t="shared" si="250"/>
        <v>639817461</v>
      </c>
      <c r="I585" s="139">
        <v>0</v>
      </c>
      <c r="J585" s="139">
        <v>0</v>
      </c>
      <c r="K585" s="139">
        <f t="shared" si="235"/>
        <v>639817461</v>
      </c>
      <c r="L585" s="139">
        <v>0</v>
      </c>
      <c r="M585" s="139">
        <v>0</v>
      </c>
      <c r="N585" s="139">
        <f t="shared" si="230"/>
        <v>0</v>
      </c>
      <c r="O585" s="139">
        <v>0</v>
      </c>
      <c r="P585" s="139">
        <v>0</v>
      </c>
      <c r="Q585" s="139">
        <f t="shared" si="231"/>
        <v>0</v>
      </c>
      <c r="R585" s="139">
        <f t="shared" si="232"/>
        <v>639817461</v>
      </c>
      <c r="S585" s="139">
        <f t="shared" si="233"/>
        <v>0</v>
      </c>
      <c r="U585" s="324">
        <v>305106</v>
      </c>
      <c r="V585" s="329" t="s">
        <v>1396</v>
      </c>
      <c r="W585" s="332">
        <v>0</v>
      </c>
      <c r="X585" s="332">
        <v>0</v>
      </c>
      <c r="Y585" s="332">
        <v>0</v>
      </c>
      <c r="Z585" s="332">
        <v>0</v>
      </c>
      <c r="AA585" s="332">
        <v>0</v>
      </c>
      <c r="AB585" s="332">
        <v>639817461</v>
      </c>
      <c r="AC585" s="332">
        <v>639817461</v>
      </c>
      <c r="AD585" s="332">
        <v>0</v>
      </c>
      <c r="AE585" s="332">
        <v>0</v>
      </c>
      <c r="AF585" s="332">
        <v>639817461</v>
      </c>
      <c r="AG585" s="332">
        <v>0</v>
      </c>
      <c r="AH585" s="332">
        <v>0</v>
      </c>
      <c r="AI585" s="332">
        <v>0</v>
      </c>
      <c r="AJ585" s="332">
        <v>0</v>
      </c>
      <c r="AK585" s="332">
        <v>0</v>
      </c>
      <c r="AL585" s="332">
        <v>0</v>
      </c>
      <c r="AM585" s="332">
        <v>639817461</v>
      </c>
      <c r="AN585" s="332">
        <v>0</v>
      </c>
    </row>
    <row r="586" spans="1:40" x14ac:dyDescent="0.25">
      <c r="A586" s="177">
        <v>305107</v>
      </c>
      <c r="B586" s="254" t="s">
        <v>1397</v>
      </c>
      <c r="C586" s="288">
        <v>60001</v>
      </c>
      <c r="D586" s="139"/>
      <c r="E586" s="139"/>
      <c r="F586" s="139"/>
      <c r="G586" s="139">
        <v>76944</v>
      </c>
      <c r="H586" s="139">
        <f t="shared" si="250"/>
        <v>76944</v>
      </c>
      <c r="I586" s="139">
        <v>0</v>
      </c>
      <c r="J586" s="139">
        <v>0</v>
      </c>
      <c r="K586" s="139">
        <f t="shared" si="235"/>
        <v>76944</v>
      </c>
      <c r="L586" s="139">
        <v>0</v>
      </c>
      <c r="M586" s="139">
        <v>0</v>
      </c>
      <c r="N586" s="139">
        <f t="shared" si="230"/>
        <v>0</v>
      </c>
      <c r="O586" s="139">
        <v>0</v>
      </c>
      <c r="P586" s="139">
        <v>0</v>
      </c>
      <c r="Q586" s="139">
        <f t="shared" si="231"/>
        <v>0</v>
      </c>
      <c r="R586" s="139">
        <f t="shared" si="232"/>
        <v>76944</v>
      </c>
      <c r="S586" s="139">
        <f t="shared" si="233"/>
        <v>0</v>
      </c>
      <c r="U586" s="324">
        <v>305107</v>
      </c>
      <c r="V586" s="329" t="s">
        <v>1397</v>
      </c>
      <c r="W586" s="332">
        <v>0</v>
      </c>
      <c r="X586" s="332">
        <v>0</v>
      </c>
      <c r="Y586" s="332">
        <v>0</v>
      </c>
      <c r="Z586" s="332">
        <v>0</v>
      </c>
      <c r="AA586" s="332">
        <v>0</v>
      </c>
      <c r="AB586" s="332">
        <v>76944</v>
      </c>
      <c r="AC586" s="332">
        <v>76944</v>
      </c>
      <c r="AD586" s="332">
        <v>0</v>
      </c>
      <c r="AE586" s="332">
        <v>0</v>
      </c>
      <c r="AF586" s="332">
        <v>76944</v>
      </c>
      <c r="AG586" s="332">
        <v>0</v>
      </c>
      <c r="AH586" s="332">
        <v>0</v>
      </c>
      <c r="AI586" s="332">
        <v>0</v>
      </c>
      <c r="AJ586" s="332">
        <v>0</v>
      </c>
      <c r="AK586" s="332">
        <v>0</v>
      </c>
      <c r="AL586" s="332">
        <v>0</v>
      </c>
      <c r="AM586" s="332">
        <v>76944</v>
      </c>
      <c r="AN586" s="332">
        <v>0</v>
      </c>
    </row>
    <row r="587" spans="1:40" x14ac:dyDescent="0.25">
      <c r="A587" s="177">
        <v>305108</v>
      </c>
      <c r="B587" s="255" t="s">
        <v>1398</v>
      </c>
      <c r="C587" s="289">
        <v>269093796</v>
      </c>
      <c r="D587" s="139"/>
      <c r="E587" s="139"/>
      <c r="F587" s="139"/>
      <c r="G587" s="139">
        <v>126552967</v>
      </c>
      <c r="H587" s="139">
        <f t="shared" si="250"/>
        <v>126552967</v>
      </c>
      <c r="I587" s="139">
        <v>0</v>
      </c>
      <c r="J587" s="139">
        <v>0</v>
      </c>
      <c r="K587" s="139">
        <f t="shared" si="235"/>
        <v>126552967</v>
      </c>
      <c r="L587" s="139">
        <v>0</v>
      </c>
      <c r="M587" s="139">
        <v>0</v>
      </c>
      <c r="N587" s="139">
        <f t="shared" si="230"/>
        <v>0</v>
      </c>
      <c r="O587" s="139">
        <v>0</v>
      </c>
      <c r="P587" s="139">
        <v>0</v>
      </c>
      <c r="Q587" s="139">
        <f t="shared" si="231"/>
        <v>0</v>
      </c>
      <c r="R587" s="139">
        <f t="shared" si="232"/>
        <v>126552967</v>
      </c>
      <c r="S587" s="139">
        <f t="shared" si="233"/>
        <v>0</v>
      </c>
      <c r="U587" s="324">
        <v>305108</v>
      </c>
      <c r="V587" s="329" t="s">
        <v>1398</v>
      </c>
      <c r="W587" s="332">
        <v>0</v>
      </c>
      <c r="X587" s="332">
        <v>0</v>
      </c>
      <c r="Y587" s="332">
        <v>0</v>
      </c>
      <c r="Z587" s="332">
        <v>0</v>
      </c>
      <c r="AA587" s="332">
        <v>0</v>
      </c>
      <c r="AB587" s="332">
        <v>126552967</v>
      </c>
      <c r="AC587" s="332">
        <v>126552967</v>
      </c>
      <c r="AD587" s="332">
        <v>0</v>
      </c>
      <c r="AE587" s="332">
        <v>0</v>
      </c>
      <c r="AF587" s="332">
        <v>126552967</v>
      </c>
      <c r="AG587" s="332">
        <v>0</v>
      </c>
      <c r="AH587" s="332">
        <v>0</v>
      </c>
      <c r="AI587" s="332">
        <v>0</v>
      </c>
      <c r="AJ587" s="332">
        <v>0</v>
      </c>
      <c r="AK587" s="332">
        <v>0</v>
      </c>
      <c r="AL587" s="332">
        <v>0</v>
      </c>
      <c r="AM587" s="332">
        <v>126552967</v>
      </c>
      <c r="AN587" s="332">
        <v>0</v>
      </c>
    </row>
    <row r="588" spans="1:40" x14ac:dyDescent="0.25">
      <c r="A588" s="177">
        <v>305109</v>
      </c>
      <c r="B588" s="255" t="s">
        <v>1399</v>
      </c>
      <c r="C588" s="289">
        <v>463992085.86000001</v>
      </c>
      <c r="D588" s="139"/>
      <c r="E588" s="139"/>
      <c r="F588" s="139"/>
      <c r="G588" s="139">
        <v>109657866.78</v>
      </c>
      <c r="H588" s="139">
        <f t="shared" si="250"/>
        <v>109657866.78</v>
      </c>
      <c r="I588" s="139">
        <v>0</v>
      </c>
      <c r="J588" s="139">
        <v>0</v>
      </c>
      <c r="K588" s="139">
        <f t="shared" si="235"/>
        <v>109657866.78</v>
      </c>
      <c r="L588" s="139">
        <v>0</v>
      </c>
      <c r="M588" s="139">
        <v>0</v>
      </c>
      <c r="N588" s="139">
        <f t="shared" si="230"/>
        <v>0</v>
      </c>
      <c r="O588" s="139">
        <v>0</v>
      </c>
      <c r="P588" s="139">
        <v>0</v>
      </c>
      <c r="Q588" s="139">
        <f t="shared" si="231"/>
        <v>0</v>
      </c>
      <c r="R588" s="139">
        <f t="shared" si="232"/>
        <v>109657866.78</v>
      </c>
      <c r="S588" s="139">
        <f t="shared" si="233"/>
        <v>0</v>
      </c>
      <c r="U588" s="324">
        <v>305109</v>
      </c>
      <c r="V588" s="329" t="s">
        <v>1399</v>
      </c>
      <c r="W588" s="332">
        <v>0</v>
      </c>
      <c r="X588" s="332">
        <v>0</v>
      </c>
      <c r="Y588" s="332">
        <v>0</v>
      </c>
      <c r="Z588" s="332">
        <v>0</v>
      </c>
      <c r="AA588" s="332">
        <v>0</v>
      </c>
      <c r="AB588" s="332">
        <v>109657866.78</v>
      </c>
      <c r="AC588" s="332">
        <v>109657866.78</v>
      </c>
      <c r="AD588" s="332">
        <v>0</v>
      </c>
      <c r="AE588" s="332">
        <v>0</v>
      </c>
      <c r="AF588" s="332">
        <v>109657866.78</v>
      </c>
      <c r="AG588" s="332">
        <v>0</v>
      </c>
      <c r="AH588" s="332">
        <v>0</v>
      </c>
      <c r="AI588" s="332">
        <v>0</v>
      </c>
      <c r="AJ588" s="332">
        <v>0</v>
      </c>
      <c r="AK588" s="332">
        <v>0</v>
      </c>
      <c r="AL588" s="332">
        <v>0</v>
      </c>
      <c r="AM588" s="332">
        <v>109657866.78</v>
      </c>
      <c r="AN588" s="332">
        <v>0</v>
      </c>
    </row>
    <row r="589" spans="1:40" x14ac:dyDescent="0.25">
      <c r="A589" s="177">
        <v>305110</v>
      </c>
      <c r="B589" s="256" t="s">
        <v>1400</v>
      </c>
      <c r="C589" s="290">
        <v>32822733</v>
      </c>
      <c r="D589" s="139"/>
      <c r="E589" s="139"/>
      <c r="F589" s="139">
        <v>8760604</v>
      </c>
      <c r="G589" s="139">
        <v>8760604</v>
      </c>
      <c r="H589" s="139">
        <f t="shared" si="250"/>
        <v>0</v>
      </c>
      <c r="I589" s="139">
        <v>0</v>
      </c>
      <c r="J589" s="139">
        <v>0</v>
      </c>
      <c r="K589" s="139">
        <f t="shared" si="235"/>
        <v>0</v>
      </c>
      <c r="L589" s="139">
        <v>0</v>
      </c>
      <c r="M589" s="139">
        <v>0</v>
      </c>
      <c r="N589" s="139">
        <f t="shared" si="230"/>
        <v>0</v>
      </c>
      <c r="O589" s="139">
        <v>0</v>
      </c>
      <c r="P589" s="139">
        <v>0</v>
      </c>
      <c r="Q589" s="139">
        <f t="shared" si="231"/>
        <v>0</v>
      </c>
      <c r="R589" s="139">
        <f t="shared" si="232"/>
        <v>0</v>
      </c>
      <c r="S589" s="139">
        <f t="shared" si="233"/>
        <v>0</v>
      </c>
      <c r="U589" s="324">
        <v>305110</v>
      </c>
      <c r="V589" s="329" t="s">
        <v>1400</v>
      </c>
      <c r="W589" s="332">
        <v>0</v>
      </c>
      <c r="X589" s="332">
        <v>0</v>
      </c>
      <c r="Y589" s="332">
        <v>8760604</v>
      </c>
      <c r="Z589" s="332">
        <v>0</v>
      </c>
      <c r="AA589" s="332">
        <v>0</v>
      </c>
      <c r="AB589" s="332">
        <v>8760604</v>
      </c>
      <c r="AC589" s="332">
        <v>0</v>
      </c>
      <c r="AD589" s="332">
        <v>0</v>
      </c>
      <c r="AE589" s="332">
        <v>0</v>
      </c>
      <c r="AF589" s="332">
        <v>0</v>
      </c>
      <c r="AG589" s="332">
        <v>0</v>
      </c>
      <c r="AH589" s="332">
        <v>0</v>
      </c>
      <c r="AI589" s="332">
        <v>0</v>
      </c>
      <c r="AJ589" s="332">
        <v>0</v>
      </c>
      <c r="AK589" s="332">
        <v>0</v>
      </c>
      <c r="AL589" s="332">
        <v>0</v>
      </c>
      <c r="AM589" s="332">
        <v>0</v>
      </c>
      <c r="AN589" s="332">
        <v>0</v>
      </c>
    </row>
    <row r="590" spans="1:40" s="242" customFormat="1" x14ac:dyDescent="0.25">
      <c r="A590" s="177">
        <v>305111</v>
      </c>
      <c r="B590" s="256" t="s">
        <v>1401</v>
      </c>
      <c r="C590" s="290">
        <v>52046902</v>
      </c>
      <c r="D590" s="139"/>
      <c r="E590" s="139"/>
      <c r="F590" s="139">
        <v>0</v>
      </c>
      <c r="G590" s="139">
        <v>50596699</v>
      </c>
      <c r="H590" s="139">
        <f t="shared" si="250"/>
        <v>50596699</v>
      </c>
      <c r="I590" s="139">
        <v>0</v>
      </c>
      <c r="J590" s="139">
        <f>+F590+G590-H590+I590</f>
        <v>0</v>
      </c>
      <c r="K590" s="139">
        <f t="shared" si="235"/>
        <v>50596699</v>
      </c>
      <c r="L590" s="139">
        <v>0</v>
      </c>
      <c r="M590" s="176">
        <f>+J590</f>
        <v>0</v>
      </c>
      <c r="N590" s="139">
        <f t="shared" ref="N590:N653" si="258">+J590-M590</f>
        <v>0</v>
      </c>
      <c r="O590" s="139">
        <v>0</v>
      </c>
      <c r="P590" s="139">
        <v>-826253.70000000298</v>
      </c>
      <c r="Q590" s="139">
        <f t="shared" ref="Q590:Q653" si="259">+P590-J590</f>
        <v>-826253.70000000298</v>
      </c>
      <c r="R590" s="139">
        <f t="shared" ref="R590:R653" si="260">+H590-P590</f>
        <v>51422952.700000003</v>
      </c>
      <c r="S590" s="139">
        <f t="shared" ref="S590:S653" si="261">+M590</f>
        <v>0</v>
      </c>
      <c r="T590" s="307"/>
      <c r="U590" s="324">
        <v>305111</v>
      </c>
      <c r="V590" s="329" t="s">
        <v>1401</v>
      </c>
      <c r="W590" s="332">
        <v>0</v>
      </c>
      <c r="X590" s="332">
        <v>0</v>
      </c>
      <c r="Y590" s="332">
        <v>0</v>
      </c>
      <c r="Z590" s="332">
        <v>0</v>
      </c>
      <c r="AA590" s="332">
        <v>0</v>
      </c>
      <c r="AB590" s="332">
        <v>50596699</v>
      </c>
      <c r="AC590" s="332">
        <v>50596699</v>
      </c>
      <c r="AD590" s="332">
        <v>0</v>
      </c>
      <c r="AE590" s="332">
        <v>-836420.20000000298</v>
      </c>
      <c r="AF590" s="332">
        <v>51433119.200000003</v>
      </c>
      <c r="AG590" s="332">
        <v>0</v>
      </c>
      <c r="AH590" s="332">
        <v>48665941</v>
      </c>
      <c r="AI590" s="332">
        <v>-41526652.200000003</v>
      </c>
      <c r="AJ590" s="332">
        <v>0</v>
      </c>
      <c r="AK590" s="332">
        <v>-826253.70000000298</v>
      </c>
      <c r="AL590" s="332">
        <v>10166.5</v>
      </c>
      <c r="AM590" s="332">
        <v>51422952.700000003</v>
      </c>
      <c r="AN590" s="332">
        <v>0</v>
      </c>
    </row>
    <row r="591" spans="1:40" x14ac:dyDescent="0.25">
      <c r="A591" s="177">
        <v>305112</v>
      </c>
      <c r="B591" s="256" t="s">
        <v>1402</v>
      </c>
      <c r="C591" s="290">
        <v>569866074</v>
      </c>
      <c r="D591" s="139"/>
      <c r="E591" s="139"/>
      <c r="F591" s="139">
        <v>0</v>
      </c>
      <c r="G591" s="139">
        <v>41500000</v>
      </c>
      <c r="H591" s="139">
        <f t="shared" ref="H591:H654" si="262">+D591+E591-F591+G591</f>
        <v>41500000</v>
      </c>
      <c r="I591" s="139">
        <v>0</v>
      </c>
      <c r="J591" s="139">
        <v>0</v>
      </c>
      <c r="K591" s="139">
        <f t="shared" ref="K591:K654" si="263">+H591-J591</f>
        <v>41500000</v>
      </c>
      <c r="L591" s="139">
        <v>0</v>
      </c>
      <c r="M591" s="139">
        <v>0</v>
      </c>
      <c r="N591" s="139">
        <f t="shared" si="258"/>
        <v>0</v>
      </c>
      <c r="O591" s="139">
        <v>0</v>
      </c>
      <c r="P591" s="139">
        <v>0</v>
      </c>
      <c r="Q591" s="139">
        <f t="shared" si="259"/>
        <v>0</v>
      </c>
      <c r="R591" s="139">
        <f t="shared" si="260"/>
        <v>41500000</v>
      </c>
      <c r="S591" s="139">
        <f t="shared" si="261"/>
        <v>0</v>
      </c>
      <c r="U591" s="324">
        <v>305112</v>
      </c>
      <c r="V591" s="329" t="s">
        <v>1402</v>
      </c>
      <c r="W591" s="332">
        <v>0</v>
      </c>
      <c r="X591" s="332">
        <v>0</v>
      </c>
      <c r="Y591" s="332">
        <v>0</v>
      </c>
      <c r="Z591" s="332">
        <v>0</v>
      </c>
      <c r="AA591" s="332">
        <v>0</v>
      </c>
      <c r="AB591" s="332">
        <v>41500000</v>
      </c>
      <c r="AC591" s="332">
        <v>41500000</v>
      </c>
      <c r="AD591" s="332">
        <v>0</v>
      </c>
      <c r="AE591" s="332">
        <v>0</v>
      </c>
      <c r="AF591" s="332">
        <v>41500000</v>
      </c>
      <c r="AG591" s="332">
        <v>0</v>
      </c>
      <c r="AH591" s="332">
        <v>0</v>
      </c>
      <c r="AI591" s="332">
        <v>0</v>
      </c>
      <c r="AJ591" s="332">
        <v>0</v>
      </c>
      <c r="AK591" s="332">
        <v>0</v>
      </c>
      <c r="AL591" s="332">
        <v>0</v>
      </c>
      <c r="AM591" s="332">
        <v>41500000</v>
      </c>
      <c r="AN591" s="332">
        <v>0</v>
      </c>
    </row>
    <row r="592" spans="1:40" x14ac:dyDescent="0.25">
      <c r="A592" s="177">
        <v>305113</v>
      </c>
      <c r="B592" s="256" t="s">
        <v>1403</v>
      </c>
      <c r="C592" s="290">
        <v>557870</v>
      </c>
      <c r="D592" s="139"/>
      <c r="E592" s="139"/>
      <c r="F592" s="139">
        <v>350072</v>
      </c>
      <c r="G592" s="139">
        <v>350072</v>
      </c>
      <c r="H592" s="139">
        <f t="shared" si="262"/>
        <v>0</v>
      </c>
      <c r="I592" s="139">
        <v>0</v>
      </c>
      <c r="J592" s="139">
        <v>0</v>
      </c>
      <c r="K592" s="139">
        <f t="shared" si="263"/>
        <v>0</v>
      </c>
      <c r="L592" s="139">
        <v>0</v>
      </c>
      <c r="M592" s="139">
        <v>0</v>
      </c>
      <c r="N592" s="139">
        <f t="shared" si="258"/>
        <v>0</v>
      </c>
      <c r="O592" s="139">
        <v>0</v>
      </c>
      <c r="P592" s="139">
        <v>0</v>
      </c>
      <c r="Q592" s="139">
        <f t="shared" si="259"/>
        <v>0</v>
      </c>
      <c r="R592" s="139">
        <f t="shared" si="260"/>
        <v>0</v>
      </c>
      <c r="S592" s="139">
        <f t="shared" si="261"/>
        <v>0</v>
      </c>
      <c r="U592" s="324">
        <v>305113</v>
      </c>
      <c r="V592" s="329" t="s">
        <v>1403</v>
      </c>
      <c r="W592" s="332">
        <v>0</v>
      </c>
      <c r="X592" s="332">
        <v>0</v>
      </c>
      <c r="Y592" s="332">
        <v>350072</v>
      </c>
      <c r="Z592" s="332">
        <v>0</v>
      </c>
      <c r="AA592" s="332">
        <v>0</v>
      </c>
      <c r="AB592" s="332">
        <v>350072</v>
      </c>
      <c r="AC592" s="332">
        <v>0</v>
      </c>
      <c r="AD592" s="332">
        <v>0</v>
      </c>
      <c r="AE592" s="332">
        <v>0</v>
      </c>
      <c r="AF592" s="332">
        <v>0</v>
      </c>
      <c r="AG592" s="332">
        <v>0</v>
      </c>
      <c r="AH592" s="332">
        <v>0</v>
      </c>
      <c r="AI592" s="332">
        <v>0</v>
      </c>
      <c r="AJ592" s="332">
        <v>0</v>
      </c>
      <c r="AK592" s="332">
        <v>0</v>
      </c>
      <c r="AL592" s="332">
        <v>0</v>
      </c>
      <c r="AM592" s="332">
        <v>0</v>
      </c>
      <c r="AN592" s="332">
        <v>0</v>
      </c>
    </row>
    <row r="593" spans="1:40" x14ac:dyDescent="0.25">
      <c r="A593" s="177">
        <v>305114</v>
      </c>
      <c r="B593" s="256" t="s">
        <v>1404</v>
      </c>
      <c r="C593" s="290">
        <v>11153046</v>
      </c>
      <c r="D593" s="139"/>
      <c r="E593" s="139"/>
      <c r="F593" s="139">
        <v>16500000</v>
      </c>
      <c r="G593" s="139">
        <v>16500000</v>
      </c>
      <c r="H593" s="139">
        <f t="shared" si="262"/>
        <v>0</v>
      </c>
      <c r="I593" s="139">
        <v>0</v>
      </c>
      <c r="J593" s="139">
        <v>0</v>
      </c>
      <c r="K593" s="139">
        <f t="shared" si="263"/>
        <v>0</v>
      </c>
      <c r="L593" s="139">
        <v>0</v>
      </c>
      <c r="M593" s="139">
        <v>0</v>
      </c>
      <c r="N593" s="139">
        <f t="shared" si="258"/>
        <v>0</v>
      </c>
      <c r="O593" s="139">
        <v>0</v>
      </c>
      <c r="P593" s="139">
        <v>0</v>
      </c>
      <c r="Q593" s="139">
        <f t="shared" si="259"/>
        <v>0</v>
      </c>
      <c r="R593" s="139">
        <f t="shared" si="260"/>
        <v>0</v>
      </c>
      <c r="S593" s="139">
        <f t="shared" si="261"/>
        <v>0</v>
      </c>
      <c r="U593" s="324">
        <v>305114</v>
      </c>
      <c r="V593" s="329" t="s">
        <v>1404</v>
      </c>
      <c r="W593" s="332">
        <v>0</v>
      </c>
      <c r="X593" s="332">
        <v>0</v>
      </c>
      <c r="Y593" s="332">
        <v>16500000</v>
      </c>
      <c r="Z593" s="332">
        <v>0</v>
      </c>
      <c r="AA593" s="332">
        <v>0</v>
      </c>
      <c r="AB593" s="332">
        <v>16500000</v>
      </c>
      <c r="AC593" s="332">
        <v>0</v>
      </c>
      <c r="AD593" s="332">
        <v>0</v>
      </c>
      <c r="AE593" s="332">
        <v>0</v>
      </c>
      <c r="AF593" s="332">
        <v>0</v>
      </c>
      <c r="AG593" s="332">
        <v>0</v>
      </c>
      <c r="AH593" s="332">
        <v>0</v>
      </c>
      <c r="AI593" s="332">
        <v>0</v>
      </c>
      <c r="AJ593" s="332">
        <v>0</v>
      </c>
      <c r="AK593" s="332">
        <v>0</v>
      </c>
      <c r="AL593" s="332">
        <v>0</v>
      </c>
      <c r="AM593" s="332">
        <v>0</v>
      </c>
      <c r="AN593" s="332">
        <v>0</v>
      </c>
    </row>
    <row r="594" spans="1:40" x14ac:dyDescent="0.25">
      <c r="A594" s="177">
        <v>305115</v>
      </c>
      <c r="B594" s="256" t="s">
        <v>1405</v>
      </c>
      <c r="C594" s="290">
        <v>2500000</v>
      </c>
      <c r="D594" s="139"/>
      <c r="E594" s="139"/>
      <c r="F594" s="139">
        <v>37886900</v>
      </c>
      <c r="G594" s="139">
        <v>37886900</v>
      </c>
      <c r="H594" s="139">
        <f t="shared" si="262"/>
        <v>0</v>
      </c>
      <c r="I594" s="139">
        <v>0</v>
      </c>
      <c r="J594" s="139">
        <v>0</v>
      </c>
      <c r="K594" s="139">
        <f t="shared" si="263"/>
        <v>0</v>
      </c>
      <c r="L594" s="139">
        <v>0</v>
      </c>
      <c r="M594" s="139">
        <v>0</v>
      </c>
      <c r="N594" s="139">
        <f t="shared" si="258"/>
        <v>0</v>
      </c>
      <c r="O594" s="139">
        <v>0</v>
      </c>
      <c r="P594" s="139">
        <v>0</v>
      </c>
      <c r="Q594" s="139">
        <f t="shared" si="259"/>
        <v>0</v>
      </c>
      <c r="R594" s="139">
        <f t="shared" si="260"/>
        <v>0</v>
      </c>
      <c r="S594" s="139">
        <f t="shared" si="261"/>
        <v>0</v>
      </c>
      <c r="U594" s="324">
        <v>305115</v>
      </c>
      <c r="V594" s="329" t="s">
        <v>1405</v>
      </c>
      <c r="W594" s="332">
        <v>0</v>
      </c>
      <c r="X594" s="332">
        <v>0</v>
      </c>
      <c r="Y594" s="332">
        <v>37886900</v>
      </c>
      <c r="Z594" s="332">
        <v>0</v>
      </c>
      <c r="AA594" s="332">
        <v>0</v>
      </c>
      <c r="AB594" s="332">
        <v>37886900</v>
      </c>
      <c r="AC594" s="332">
        <v>0</v>
      </c>
      <c r="AD594" s="332">
        <v>0</v>
      </c>
      <c r="AE594" s="332">
        <v>0</v>
      </c>
      <c r="AF594" s="332">
        <v>0</v>
      </c>
      <c r="AG594" s="332">
        <v>0</v>
      </c>
      <c r="AH594" s="332">
        <v>0</v>
      </c>
      <c r="AI594" s="332">
        <v>0</v>
      </c>
      <c r="AJ594" s="332">
        <v>0</v>
      </c>
      <c r="AK594" s="332">
        <v>0</v>
      </c>
      <c r="AL594" s="332">
        <v>0</v>
      </c>
      <c r="AM594" s="332">
        <v>0</v>
      </c>
      <c r="AN594" s="332">
        <v>0</v>
      </c>
    </row>
    <row r="595" spans="1:40" s="47" customFormat="1" x14ac:dyDescent="0.25">
      <c r="A595" s="177">
        <v>305116</v>
      </c>
      <c r="B595" s="256" t="s">
        <v>1406</v>
      </c>
      <c r="C595" s="290">
        <v>19454884</v>
      </c>
      <c r="D595" s="139"/>
      <c r="E595" s="139"/>
      <c r="F595" s="139">
        <v>1800000</v>
      </c>
      <c r="G595" s="139">
        <v>1800000</v>
      </c>
      <c r="H595" s="139">
        <f t="shared" si="262"/>
        <v>0</v>
      </c>
      <c r="I595" s="139">
        <v>0</v>
      </c>
      <c r="J595" s="139">
        <v>0</v>
      </c>
      <c r="K595" s="139">
        <f t="shared" si="263"/>
        <v>0</v>
      </c>
      <c r="L595" s="139">
        <v>0</v>
      </c>
      <c r="M595" s="139">
        <v>0</v>
      </c>
      <c r="N595" s="139">
        <f t="shared" si="258"/>
        <v>0</v>
      </c>
      <c r="O595" s="139">
        <v>0</v>
      </c>
      <c r="P595" s="139">
        <v>0</v>
      </c>
      <c r="Q595" s="139">
        <f t="shared" si="259"/>
        <v>0</v>
      </c>
      <c r="R595" s="139">
        <f t="shared" si="260"/>
        <v>0</v>
      </c>
      <c r="S595" s="139">
        <f t="shared" si="261"/>
        <v>0</v>
      </c>
      <c r="U595" s="324">
        <v>305116</v>
      </c>
      <c r="V595" s="329" t="s">
        <v>1406</v>
      </c>
      <c r="W595" s="332">
        <v>0</v>
      </c>
      <c r="X595" s="332">
        <v>0</v>
      </c>
      <c r="Y595" s="332">
        <v>1800000</v>
      </c>
      <c r="Z595" s="332">
        <v>0</v>
      </c>
      <c r="AA595" s="332">
        <v>0</v>
      </c>
      <c r="AB595" s="332">
        <v>1800000</v>
      </c>
      <c r="AC595" s="332">
        <v>0</v>
      </c>
      <c r="AD595" s="332">
        <v>0</v>
      </c>
      <c r="AE595" s="332">
        <v>0</v>
      </c>
      <c r="AF595" s="332">
        <v>0</v>
      </c>
      <c r="AG595" s="332">
        <v>0</v>
      </c>
      <c r="AH595" s="332">
        <v>0</v>
      </c>
      <c r="AI595" s="332">
        <v>0</v>
      </c>
      <c r="AJ595" s="332">
        <v>0</v>
      </c>
      <c r="AK595" s="332">
        <v>0</v>
      </c>
      <c r="AL595" s="332">
        <v>0</v>
      </c>
      <c r="AM595" s="332">
        <v>0</v>
      </c>
      <c r="AN595" s="332">
        <v>0</v>
      </c>
    </row>
    <row r="596" spans="1:40" x14ac:dyDescent="0.25">
      <c r="A596" s="177">
        <v>305117</v>
      </c>
      <c r="B596" s="256" t="s">
        <v>1407</v>
      </c>
      <c r="C596" s="290">
        <v>16588404</v>
      </c>
      <c r="D596" s="139"/>
      <c r="E596" s="139"/>
      <c r="F596" s="139">
        <v>2373322</v>
      </c>
      <c r="G596" s="139">
        <v>2373322</v>
      </c>
      <c r="H596" s="139">
        <f t="shared" si="262"/>
        <v>0</v>
      </c>
      <c r="I596" s="139">
        <v>0</v>
      </c>
      <c r="J596" s="139">
        <v>0</v>
      </c>
      <c r="K596" s="139">
        <f t="shared" si="263"/>
        <v>0</v>
      </c>
      <c r="L596" s="139">
        <v>0</v>
      </c>
      <c r="M596" s="139">
        <v>0</v>
      </c>
      <c r="N596" s="139">
        <f t="shared" si="258"/>
        <v>0</v>
      </c>
      <c r="O596" s="139">
        <v>0</v>
      </c>
      <c r="P596" s="139">
        <v>0</v>
      </c>
      <c r="Q596" s="139">
        <f t="shared" si="259"/>
        <v>0</v>
      </c>
      <c r="R596" s="139">
        <f t="shared" si="260"/>
        <v>0</v>
      </c>
      <c r="S596" s="139">
        <f t="shared" si="261"/>
        <v>0</v>
      </c>
      <c r="U596" s="324">
        <v>305117</v>
      </c>
      <c r="V596" s="329" t="s">
        <v>1407</v>
      </c>
      <c r="W596" s="332">
        <v>0</v>
      </c>
      <c r="X596" s="332">
        <v>0</v>
      </c>
      <c r="Y596" s="332">
        <v>2373322</v>
      </c>
      <c r="Z596" s="332">
        <v>0</v>
      </c>
      <c r="AA596" s="332">
        <v>0</v>
      </c>
      <c r="AB596" s="332">
        <v>2373322</v>
      </c>
      <c r="AC596" s="332">
        <v>0</v>
      </c>
      <c r="AD596" s="332">
        <v>0</v>
      </c>
      <c r="AE596" s="332">
        <v>0</v>
      </c>
      <c r="AF596" s="332">
        <v>0</v>
      </c>
      <c r="AG596" s="332">
        <v>0</v>
      </c>
      <c r="AH596" s="332">
        <v>0</v>
      </c>
      <c r="AI596" s="332">
        <v>0</v>
      </c>
      <c r="AJ596" s="332">
        <v>0</v>
      </c>
      <c r="AK596" s="332">
        <v>0</v>
      </c>
      <c r="AL596" s="332">
        <v>0</v>
      </c>
      <c r="AM596" s="332">
        <v>0</v>
      </c>
      <c r="AN596" s="332">
        <v>0</v>
      </c>
    </row>
    <row r="597" spans="1:40" x14ac:dyDescent="0.25">
      <c r="A597" s="177">
        <v>305118</v>
      </c>
      <c r="B597" s="256" t="s">
        <v>1408</v>
      </c>
      <c r="C597" s="290">
        <v>32502069.059999999</v>
      </c>
      <c r="D597" s="139"/>
      <c r="E597" s="139"/>
      <c r="F597" s="139">
        <v>3570</v>
      </c>
      <c r="G597" s="139">
        <v>3570</v>
      </c>
      <c r="H597" s="139">
        <f t="shared" si="262"/>
        <v>0</v>
      </c>
      <c r="I597" s="139">
        <v>0</v>
      </c>
      <c r="J597" s="139">
        <v>0</v>
      </c>
      <c r="K597" s="139">
        <f t="shared" si="263"/>
        <v>0</v>
      </c>
      <c r="L597" s="139">
        <v>0</v>
      </c>
      <c r="M597" s="139">
        <v>0</v>
      </c>
      <c r="N597" s="139">
        <f t="shared" si="258"/>
        <v>0</v>
      </c>
      <c r="O597" s="139">
        <v>0</v>
      </c>
      <c r="P597" s="139">
        <v>0</v>
      </c>
      <c r="Q597" s="139">
        <f t="shared" si="259"/>
        <v>0</v>
      </c>
      <c r="R597" s="139">
        <f t="shared" si="260"/>
        <v>0</v>
      </c>
      <c r="S597" s="139">
        <f t="shared" si="261"/>
        <v>0</v>
      </c>
      <c r="U597" s="324">
        <v>305118</v>
      </c>
      <c r="V597" s="329" t="s">
        <v>1408</v>
      </c>
      <c r="W597" s="332">
        <v>0</v>
      </c>
      <c r="X597" s="332">
        <v>0</v>
      </c>
      <c r="Y597" s="332">
        <v>3570</v>
      </c>
      <c r="Z597" s="332">
        <v>0</v>
      </c>
      <c r="AA597" s="332">
        <v>0</v>
      </c>
      <c r="AB597" s="332">
        <v>3570</v>
      </c>
      <c r="AC597" s="332">
        <v>0</v>
      </c>
      <c r="AD597" s="332">
        <v>0</v>
      </c>
      <c r="AE597" s="332">
        <v>0</v>
      </c>
      <c r="AF597" s="332">
        <v>0</v>
      </c>
      <c r="AG597" s="332">
        <v>0</v>
      </c>
      <c r="AH597" s="332">
        <v>0</v>
      </c>
      <c r="AI597" s="332">
        <v>0</v>
      </c>
      <c r="AJ597" s="332">
        <v>0</v>
      </c>
      <c r="AK597" s="332">
        <v>0</v>
      </c>
      <c r="AL597" s="332">
        <v>0</v>
      </c>
      <c r="AM597" s="332">
        <v>0</v>
      </c>
      <c r="AN597" s="332">
        <v>0</v>
      </c>
    </row>
    <row r="598" spans="1:40" x14ac:dyDescent="0.25">
      <c r="A598" s="177">
        <v>305119</v>
      </c>
      <c r="B598" s="256" t="s">
        <v>1409</v>
      </c>
      <c r="C598" s="290">
        <v>1020880</v>
      </c>
      <c r="D598" s="139"/>
      <c r="E598" s="139"/>
      <c r="F598" s="139">
        <v>22713885</v>
      </c>
      <c r="G598" s="139">
        <v>22713885</v>
      </c>
      <c r="H598" s="139">
        <f t="shared" si="262"/>
        <v>0</v>
      </c>
      <c r="I598" s="139">
        <v>0</v>
      </c>
      <c r="J598" s="139">
        <v>0</v>
      </c>
      <c r="K598" s="139">
        <f t="shared" si="263"/>
        <v>0</v>
      </c>
      <c r="L598" s="139">
        <v>0</v>
      </c>
      <c r="M598" s="139">
        <v>0</v>
      </c>
      <c r="N598" s="139">
        <f t="shared" si="258"/>
        <v>0</v>
      </c>
      <c r="O598" s="139">
        <v>0</v>
      </c>
      <c r="P598" s="139">
        <v>0</v>
      </c>
      <c r="Q598" s="139">
        <f t="shared" si="259"/>
        <v>0</v>
      </c>
      <c r="R598" s="139">
        <f t="shared" si="260"/>
        <v>0</v>
      </c>
      <c r="S598" s="139">
        <f t="shared" si="261"/>
        <v>0</v>
      </c>
      <c r="U598" s="324">
        <v>305119</v>
      </c>
      <c r="V598" s="329" t="s">
        <v>1409</v>
      </c>
      <c r="W598" s="332">
        <v>0</v>
      </c>
      <c r="X598" s="332">
        <v>0</v>
      </c>
      <c r="Y598" s="332">
        <v>22713885</v>
      </c>
      <c r="Z598" s="332">
        <v>0</v>
      </c>
      <c r="AA598" s="332">
        <v>0</v>
      </c>
      <c r="AB598" s="332">
        <v>22713885</v>
      </c>
      <c r="AC598" s="332">
        <v>0</v>
      </c>
      <c r="AD598" s="332">
        <v>0</v>
      </c>
      <c r="AE598" s="332">
        <v>0</v>
      </c>
      <c r="AF598" s="332">
        <v>0</v>
      </c>
      <c r="AG598" s="332">
        <v>0</v>
      </c>
      <c r="AH598" s="332">
        <v>0</v>
      </c>
      <c r="AI598" s="332">
        <v>0</v>
      </c>
      <c r="AJ598" s="332">
        <v>0</v>
      </c>
      <c r="AK598" s="332">
        <v>0</v>
      </c>
      <c r="AL598" s="332">
        <v>0</v>
      </c>
      <c r="AM598" s="332">
        <v>0</v>
      </c>
      <c r="AN598" s="332">
        <v>0</v>
      </c>
    </row>
    <row r="599" spans="1:40" x14ac:dyDescent="0.25">
      <c r="A599" s="177">
        <v>305120</v>
      </c>
      <c r="B599" s="256" t="s">
        <v>1410</v>
      </c>
      <c r="C599" s="290">
        <v>4020880</v>
      </c>
      <c r="D599" s="139"/>
      <c r="E599" s="139"/>
      <c r="F599" s="139">
        <v>5000000</v>
      </c>
      <c r="G599" s="139">
        <v>5000000</v>
      </c>
      <c r="H599" s="139">
        <f t="shared" si="262"/>
        <v>0</v>
      </c>
      <c r="I599" s="139">
        <v>0</v>
      </c>
      <c r="J599" s="139">
        <v>0</v>
      </c>
      <c r="K599" s="139">
        <f t="shared" si="263"/>
        <v>0</v>
      </c>
      <c r="L599" s="139">
        <v>0</v>
      </c>
      <c r="M599" s="139">
        <v>0</v>
      </c>
      <c r="N599" s="139">
        <f t="shared" si="258"/>
        <v>0</v>
      </c>
      <c r="O599" s="139">
        <v>0</v>
      </c>
      <c r="P599" s="139">
        <v>0</v>
      </c>
      <c r="Q599" s="139">
        <f t="shared" si="259"/>
        <v>0</v>
      </c>
      <c r="R599" s="139">
        <f t="shared" si="260"/>
        <v>0</v>
      </c>
      <c r="S599" s="139">
        <f t="shared" si="261"/>
        <v>0</v>
      </c>
      <c r="U599" s="324">
        <v>305120</v>
      </c>
      <c r="V599" s="329" t="s">
        <v>1410</v>
      </c>
      <c r="W599" s="332">
        <v>0</v>
      </c>
      <c r="X599" s="332">
        <v>0</v>
      </c>
      <c r="Y599" s="332">
        <v>5000000</v>
      </c>
      <c r="Z599" s="332">
        <v>0</v>
      </c>
      <c r="AA599" s="332">
        <v>0</v>
      </c>
      <c r="AB599" s="332">
        <v>5000000</v>
      </c>
      <c r="AC599" s="332">
        <v>0</v>
      </c>
      <c r="AD599" s="332">
        <v>0</v>
      </c>
      <c r="AE599" s="332">
        <v>0</v>
      </c>
      <c r="AF599" s="332">
        <v>0</v>
      </c>
      <c r="AG599" s="332">
        <v>0</v>
      </c>
      <c r="AH599" s="332">
        <v>0</v>
      </c>
      <c r="AI599" s="332">
        <v>0</v>
      </c>
      <c r="AJ599" s="332">
        <v>0</v>
      </c>
      <c r="AK599" s="332">
        <v>0</v>
      </c>
      <c r="AL599" s="332">
        <v>0</v>
      </c>
      <c r="AM599" s="332">
        <v>0</v>
      </c>
      <c r="AN599" s="332">
        <v>0</v>
      </c>
    </row>
    <row r="600" spans="1:40" x14ac:dyDescent="0.25">
      <c r="A600" s="177">
        <v>305121</v>
      </c>
      <c r="B600" s="256" t="s">
        <v>1411</v>
      </c>
      <c r="C600" s="290">
        <v>13157975</v>
      </c>
      <c r="D600" s="139"/>
      <c r="E600" s="139"/>
      <c r="F600" s="139">
        <v>715716</v>
      </c>
      <c r="G600" s="139">
        <v>715716</v>
      </c>
      <c r="H600" s="139">
        <f t="shared" si="262"/>
        <v>0</v>
      </c>
      <c r="I600" s="139">
        <v>0</v>
      </c>
      <c r="J600" s="139">
        <v>0</v>
      </c>
      <c r="K600" s="139">
        <f t="shared" si="263"/>
        <v>0</v>
      </c>
      <c r="L600" s="139">
        <v>0</v>
      </c>
      <c r="M600" s="139">
        <v>0</v>
      </c>
      <c r="N600" s="139">
        <f t="shared" si="258"/>
        <v>0</v>
      </c>
      <c r="O600" s="139">
        <v>0</v>
      </c>
      <c r="P600" s="139">
        <v>0</v>
      </c>
      <c r="Q600" s="139">
        <f t="shared" si="259"/>
        <v>0</v>
      </c>
      <c r="R600" s="139">
        <f t="shared" si="260"/>
        <v>0</v>
      </c>
      <c r="S600" s="139">
        <f t="shared" si="261"/>
        <v>0</v>
      </c>
      <c r="U600" s="324">
        <v>305121</v>
      </c>
      <c r="V600" s="329" t="s">
        <v>1411</v>
      </c>
      <c r="W600" s="332">
        <v>0</v>
      </c>
      <c r="X600" s="332">
        <v>0</v>
      </c>
      <c r="Y600" s="332">
        <v>715716</v>
      </c>
      <c r="Z600" s="332">
        <v>0</v>
      </c>
      <c r="AA600" s="332">
        <v>0</v>
      </c>
      <c r="AB600" s="332">
        <v>715716</v>
      </c>
      <c r="AC600" s="332">
        <v>0</v>
      </c>
      <c r="AD600" s="332">
        <v>0</v>
      </c>
      <c r="AE600" s="332">
        <v>0</v>
      </c>
      <c r="AF600" s="332">
        <v>0</v>
      </c>
      <c r="AG600" s="332">
        <v>0</v>
      </c>
      <c r="AH600" s="332">
        <v>0</v>
      </c>
      <c r="AI600" s="332">
        <v>0</v>
      </c>
      <c r="AJ600" s="332">
        <v>0</v>
      </c>
      <c r="AK600" s="332">
        <v>0</v>
      </c>
      <c r="AL600" s="332">
        <v>0</v>
      </c>
      <c r="AM600" s="332">
        <v>0</v>
      </c>
      <c r="AN600" s="332">
        <v>0</v>
      </c>
    </row>
    <row r="601" spans="1:40" x14ac:dyDescent="0.25">
      <c r="A601" s="177">
        <v>305122</v>
      </c>
      <c r="B601" s="256" t="s">
        <v>1412</v>
      </c>
      <c r="C601" s="290">
        <v>29462641.07</v>
      </c>
      <c r="D601" s="139"/>
      <c r="E601" s="139"/>
      <c r="F601" s="139">
        <v>28286404</v>
      </c>
      <c r="G601" s="139">
        <v>28286404</v>
      </c>
      <c r="H601" s="139">
        <f t="shared" si="262"/>
        <v>0</v>
      </c>
      <c r="I601" s="139">
        <v>0</v>
      </c>
      <c r="J601" s="139">
        <v>0</v>
      </c>
      <c r="K601" s="139">
        <f t="shared" si="263"/>
        <v>0</v>
      </c>
      <c r="L601" s="139">
        <v>0</v>
      </c>
      <c r="M601" s="139">
        <v>0</v>
      </c>
      <c r="N601" s="139">
        <f t="shared" si="258"/>
        <v>0</v>
      </c>
      <c r="O601" s="139">
        <v>0</v>
      </c>
      <c r="P601" s="139">
        <v>0</v>
      </c>
      <c r="Q601" s="139">
        <f t="shared" si="259"/>
        <v>0</v>
      </c>
      <c r="R601" s="139">
        <f t="shared" si="260"/>
        <v>0</v>
      </c>
      <c r="S601" s="139">
        <f t="shared" si="261"/>
        <v>0</v>
      </c>
      <c r="U601" s="324">
        <v>305122</v>
      </c>
      <c r="V601" s="329" t="s">
        <v>1412</v>
      </c>
      <c r="W601" s="332">
        <v>0</v>
      </c>
      <c r="X601" s="332">
        <v>0</v>
      </c>
      <c r="Y601" s="332">
        <v>28286404</v>
      </c>
      <c r="Z601" s="332">
        <v>0</v>
      </c>
      <c r="AA601" s="332">
        <v>0</v>
      </c>
      <c r="AB601" s="332">
        <v>28286404</v>
      </c>
      <c r="AC601" s="332">
        <v>0</v>
      </c>
      <c r="AD601" s="332">
        <v>0</v>
      </c>
      <c r="AE601" s="332">
        <v>0</v>
      </c>
      <c r="AF601" s="332">
        <v>0</v>
      </c>
      <c r="AG601" s="332">
        <v>0</v>
      </c>
      <c r="AH601" s="332">
        <v>0</v>
      </c>
      <c r="AI601" s="332">
        <v>0</v>
      </c>
      <c r="AJ601" s="332">
        <v>0</v>
      </c>
      <c r="AK601" s="332">
        <v>0</v>
      </c>
      <c r="AL601" s="332">
        <v>0</v>
      </c>
      <c r="AM601" s="332">
        <v>0</v>
      </c>
      <c r="AN601" s="332">
        <v>0</v>
      </c>
    </row>
    <row r="602" spans="1:40" x14ac:dyDescent="0.25">
      <c r="A602" s="177">
        <v>305123</v>
      </c>
      <c r="B602" s="256" t="s">
        <v>1413</v>
      </c>
      <c r="C602" s="290">
        <v>0</v>
      </c>
      <c r="D602" s="139"/>
      <c r="E602" s="139"/>
      <c r="F602" s="139">
        <v>0</v>
      </c>
      <c r="G602" s="139">
        <v>3000000</v>
      </c>
      <c r="H602" s="139">
        <f t="shared" si="262"/>
        <v>3000000</v>
      </c>
      <c r="I602" s="139">
        <v>0</v>
      </c>
      <c r="J602" s="139">
        <v>0</v>
      </c>
      <c r="K602" s="139">
        <f t="shared" si="263"/>
        <v>3000000</v>
      </c>
      <c r="L602" s="139">
        <v>0</v>
      </c>
      <c r="M602" s="139">
        <v>0</v>
      </c>
      <c r="N602" s="139">
        <f t="shared" si="258"/>
        <v>0</v>
      </c>
      <c r="O602" s="139">
        <v>0</v>
      </c>
      <c r="P602" s="139">
        <v>0</v>
      </c>
      <c r="Q602" s="139">
        <f t="shared" si="259"/>
        <v>0</v>
      </c>
      <c r="R602" s="139">
        <f t="shared" si="260"/>
        <v>3000000</v>
      </c>
      <c r="S602" s="139">
        <f t="shared" si="261"/>
        <v>0</v>
      </c>
      <c r="U602" s="324">
        <v>305123</v>
      </c>
      <c r="V602" s="329" t="s">
        <v>1413</v>
      </c>
      <c r="W602" s="332">
        <v>0</v>
      </c>
      <c r="X602" s="332">
        <v>0</v>
      </c>
      <c r="Y602" s="332">
        <v>0</v>
      </c>
      <c r="Z602" s="332">
        <v>0</v>
      </c>
      <c r="AA602" s="332">
        <v>0</v>
      </c>
      <c r="AB602" s="332">
        <v>3000000</v>
      </c>
      <c r="AC602" s="332">
        <v>3000000</v>
      </c>
      <c r="AD602" s="332">
        <v>0</v>
      </c>
      <c r="AE602" s="332">
        <v>0</v>
      </c>
      <c r="AF602" s="332">
        <v>3000000</v>
      </c>
      <c r="AG602" s="332">
        <v>0</v>
      </c>
      <c r="AH602" s="332">
        <v>0</v>
      </c>
      <c r="AI602" s="332">
        <v>0</v>
      </c>
      <c r="AJ602" s="332">
        <v>0</v>
      </c>
      <c r="AK602" s="332">
        <v>0</v>
      </c>
      <c r="AL602" s="332">
        <v>0</v>
      </c>
      <c r="AM602" s="332">
        <v>3000000</v>
      </c>
      <c r="AN602" s="332">
        <v>0</v>
      </c>
    </row>
    <row r="603" spans="1:40" x14ac:dyDescent="0.25">
      <c r="A603" s="177">
        <v>305124</v>
      </c>
      <c r="B603" s="256" t="s">
        <v>1414</v>
      </c>
      <c r="C603" s="290">
        <v>282815</v>
      </c>
      <c r="D603" s="139"/>
      <c r="E603" s="139"/>
      <c r="F603" s="139">
        <v>3324989</v>
      </c>
      <c r="G603" s="139">
        <v>3324989</v>
      </c>
      <c r="H603" s="139">
        <f t="shared" si="262"/>
        <v>0</v>
      </c>
      <c r="I603" s="139">
        <v>0</v>
      </c>
      <c r="J603" s="139">
        <v>0</v>
      </c>
      <c r="K603" s="139">
        <f t="shared" si="263"/>
        <v>0</v>
      </c>
      <c r="L603" s="139">
        <v>0</v>
      </c>
      <c r="M603" s="139">
        <v>0</v>
      </c>
      <c r="N603" s="139">
        <f t="shared" si="258"/>
        <v>0</v>
      </c>
      <c r="O603" s="139">
        <v>0</v>
      </c>
      <c r="P603" s="139">
        <v>0</v>
      </c>
      <c r="Q603" s="139">
        <f t="shared" si="259"/>
        <v>0</v>
      </c>
      <c r="R603" s="139">
        <f t="shared" si="260"/>
        <v>0</v>
      </c>
      <c r="S603" s="139">
        <f t="shared" si="261"/>
        <v>0</v>
      </c>
      <c r="U603" s="324">
        <v>305124</v>
      </c>
      <c r="V603" s="329" t="s">
        <v>1414</v>
      </c>
      <c r="W603" s="332">
        <v>0</v>
      </c>
      <c r="X603" s="332">
        <v>0</v>
      </c>
      <c r="Y603" s="332">
        <v>3324989</v>
      </c>
      <c r="Z603" s="332">
        <v>0</v>
      </c>
      <c r="AA603" s="332">
        <v>0</v>
      </c>
      <c r="AB603" s="332">
        <v>3324989</v>
      </c>
      <c r="AC603" s="332">
        <v>0</v>
      </c>
      <c r="AD603" s="332">
        <v>0</v>
      </c>
      <c r="AE603" s="332">
        <v>0</v>
      </c>
      <c r="AF603" s="332">
        <v>0</v>
      </c>
      <c r="AG603" s="332">
        <v>0</v>
      </c>
      <c r="AH603" s="332">
        <v>0</v>
      </c>
      <c r="AI603" s="332">
        <v>0</v>
      </c>
      <c r="AJ603" s="332">
        <v>0</v>
      </c>
      <c r="AK603" s="332">
        <v>0</v>
      </c>
      <c r="AL603" s="332">
        <v>0</v>
      </c>
      <c r="AM603" s="332">
        <v>0</v>
      </c>
      <c r="AN603" s="332">
        <v>0</v>
      </c>
    </row>
    <row r="604" spans="1:40" x14ac:dyDescent="0.25">
      <c r="A604" s="177">
        <v>305125</v>
      </c>
      <c r="B604" s="256" t="s">
        <v>1415</v>
      </c>
      <c r="C604" s="290">
        <v>0</v>
      </c>
      <c r="D604" s="139"/>
      <c r="E604" s="139"/>
      <c r="F604" s="139">
        <v>6229396</v>
      </c>
      <c r="G604" s="139">
        <v>6229396</v>
      </c>
      <c r="H604" s="139">
        <f t="shared" si="262"/>
        <v>0</v>
      </c>
      <c r="I604" s="139">
        <v>0</v>
      </c>
      <c r="J604" s="139">
        <v>0</v>
      </c>
      <c r="K604" s="139">
        <f t="shared" si="263"/>
        <v>0</v>
      </c>
      <c r="L604" s="139">
        <v>0</v>
      </c>
      <c r="M604" s="139">
        <v>0</v>
      </c>
      <c r="N604" s="139">
        <f t="shared" si="258"/>
        <v>0</v>
      </c>
      <c r="O604" s="139">
        <v>0</v>
      </c>
      <c r="P604" s="139">
        <v>0</v>
      </c>
      <c r="Q604" s="139">
        <f t="shared" si="259"/>
        <v>0</v>
      </c>
      <c r="R604" s="139">
        <f t="shared" si="260"/>
        <v>0</v>
      </c>
      <c r="S604" s="139">
        <f t="shared" si="261"/>
        <v>0</v>
      </c>
      <c r="U604" s="324">
        <v>305125</v>
      </c>
      <c r="V604" s="329" t="s">
        <v>1415</v>
      </c>
      <c r="W604" s="332">
        <v>0</v>
      </c>
      <c r="X604" s="332">
        <v>0</v>
      </c>
      <c r="Y604" s="332">
        <v>6229396</v>
      </c>
      <c r="Z604" s="332">
        <v>0</v>
      </c>
      <c r="AA604" s="332">
        <v>0</v>
      </c>
      <c r="AB604" s="332">
        <v>6229396</v>
      </c>
      <c r="AC604" s="332">
        <v>0</v>
      </c>
      <c r="AD604" s="332">
        <v>0</v>
      </c>
      <c r="AE604" s="332">
        <v>0</v>
      </c>
      <c r="AF604" s="332">
        <v>0</v>
      </c>
      <c r="AG604" s="332">
        <v>0</v>
      </c>
      <c r="AH604" s="332">
        <v>0</v>
      </c>
      <c r="AI604" s="332">
        <v>0</v>
      </c>
      <c r="AJ604" s="332">
        <v>0</v>
      </c>
      <c r="AK604" s="332">
        <v>0</v>
      </c>
      <c r="AL604" s="332">
        <v>0</v>
      </c>
      <c r="AM604" s="332">
        <v>0</v>
      </c>
      <c r="AN604" s="332">
        <v>0</v>
      </c>
    </row>
    <row r="605" spans="1:40" s="242" customFormat="1" x14ac:dyDescent="0.25">
      <c r="A605" s="177">
        <v>305126</v>
      </c>
      <c r="B605" s="256" t="s">
        <v>1416</v>
      </c>
      <c r="C605" s="290">
        <v>3691380</v>
      </c>
      <c r="D605" s="139"/>
      <c r="E605" s="139"/>
      <c r="F605" s="139">
        <v>7895046.75</v>
      </c>
      <c r="G605" s="139">
        <v>7895076.75</v>
      </c>
      <c r="H605" s="139">
        <f t="shared" si="262"/>
        <v>30</v>
      </c>
      <c r="I605" s="139">
        <v>0</v>
      </c>
      <c r="J605" s="139">
        <v>0</v>
      </c>
      <c r="K605" s="139">
        <f t="shared" si="263"/>
        <v>30</v>
      </c>
      <c r="L605" s="139">
        <v>0</v>
      </c>
      <c r="M605" s="139">
        <v>0</v>
      </c>
      <c r="N605" s="139">
        <f t="shared" si="258"/>
        <v>0</v>
      </c>
      <c r="O605" s="139">
        <v>0</v>
      </c>
      <c r="P605" s="139">
        <v>0</v>
      </c>
      <c r="Q605" s="139">
        <f t="shared" si="259"/>
        <v>0</v>
      </c>
      <c r="R605" s="139">
        <f t="shared" si="260"/>
        <v>30</v>
      </c>
      <c r="S605" s="139">
        <f t="shared" si="261"/>
        <v>0</v>
      </c>
      <c r="T605" s="307"/>
      <c r="U605" s="324">
        <v>305126</v>
      </c>
      <c r="V605" s="329" t="s">
        <v>1416</v>
      </c>
      <c r="W605" s="332">
        <v>0</v>
      </c>
      <c r="X605" s="332">
        <v>0</v>
      </c>
      <c r="Y605" s="332">
        <v>7895046.75</v>
      </c>
      <c r="Z605" s="332">
        <v>0</v>
      </c>
      <c r="AA605" s="332">
        <v>0</v>
      </c>
      <c r="AB605" s="332">
        <v>7895046.75</v>
      </c>
      <c r="AC605" s="332">
        <v>0</v>
      </c>
      <c r="AD605" s="332">
        <v>0</v>
      </c>
      <c r="AE605" s="332">
        <v>0</v>
      </c>
      <c r="AF605" s="332">
        <v>0</v>
      </c>
      <c r="AG605" s="332">
        <v>0</v>
      </c>
      <c r="AH605" s="332">
        <v>0</v>
      </c>
      <c r="AI605" s="332">
        <v>0</v>
      </c>
      <c r="AJ605" s="332">
        <v>0</v>
      </c>
      <c r="AK605" s="332">
        <v>0</v>
      </c>
      <c r="AL605" s="332">
        <v>0</v>
      </c>
      <c r="AM605" s="332">
        <v>0</v>
      </c>
      <c r="AN605" s="332">
        <v>0</v>
      </c>
    </row>
    <row r="606" spans="1:40" x14ac:dyDescent="0.25">
      <c r="A606" s="177">
        <v>305127</v>
      </c>
      <c r="B606" s="256" t="s">
        <v>1417</v>
      </c>
      <c r="C606" s="290">
        <v>68524796.159999996</v>
      </c>
      <c r="D606" s="139"/>
      <c r="E606" s="139"/>
      <c r="F606" s="139">
        <v>28395212</v>
      </c>
      <c r="G606" s="139">
        <v>28395212</v>
      </c>
      <c r="H606" s="139">
        <f t="shared" si="262"/>
        <v>0</v>
      </c>
      <c r="I606" s="139">
        <v>0</v>
      </c>
      <c r="J606" s="139">
        <v>0</v>
      </c>
      <c r="K606" s="139">
        <f t="shared" si="263"/>
        <v>0</v>
      </c>
      <c r="L606" s="139">
        <v>0</v>
      </c>
      <c r="M606" s="139">
        <v>0</v>
      </c>
      <c r="N606" s="139">
        <f t="shared" si="258"/>
        <v>0</v>
      </c>
      <c r="O606" s="139">
        <v>0</v>
      </c>
      <c r="P606" s="139">
        <v>0</v>
      </c>
      <c r="Q606" s="139">
        <f t="shared" si="259"/>
        <v>0</v>
      </c>
      <c r="R606" s="139">
        <f t="shared" si="260"/>
        <v>0</v>
      </c>
      <c r="S606" s="139">
        <f t="shared" si="261"/>
        <v>0</v>
      </c>
      <c r="U606" s="324">
        <v>305127</v>
      </c>
      <c r="V606" s="329" t="s">
        <v>1417</v>
      </c>
      <c r="W606" s="332">
        <v>0</v>
      </c>
      <c r="X606" s="332">
        <v>0</v>
      </c>
      <c r="Y606" s="332">
        <v>28395212</v>
      </c>
      <c r="Z606" s="332">
        <v>0</v>
      </c>
      <c r="AA606" s="332">
        <v>0</v>
      </c>
      <c r="AB606" s="332">
        <v>28395212</v>
      </c>
      <c r="AC606" s="332">
        <v>0</v>
      </c>
      <c r="AD606" s="332">
        <v>0</v>
      </c>
      <c r="AE606" s="332">
        <v>0</v>
      </c>
      <c r="AF606" s="332">
        <v>0</v>
      </c>
      <c r="AG606" s="332">
        <v>0</v>
      </c>
      <c r="AH606" s="332">
        <v>0</v>
      </c>
      <c r="AI606" s="332">
        <v>0</v>
      </c>
      <c r="AJ606" s="332">
        <v>0</v>
      </c>
      <c r="AK606" s="332">
        <v>0</v>
      </c>
      <c r="AL606" s="332">
        <v>0</v>
      </c>
      <c r="AM606" s="332">
        <v>0</v>
      </c>
      <c r="AN606" s="332">
        <v>0</v>
      </c>
    </row>
    <row r="607" spans="1:40" x14ac:dyDescent="0.25">
      <c r="A607" s="177">
        <v>305128</v>
      </c>
      <c r="B607" s="256" t="s">
        <v>1418</v>
      </c>
      <c r="C607" s="290">
        <v>80642360.590000004</v>
      </c>
      <c r="D607" s="139"/>
      <c r="E607" s="139"/>
      <c r="F607" s="139">
        <v>397941</v>
      </c>
      <c r="G607" s="139">
        <v>397941</v>
      </c>
      <c r="H607" s="139">
        <f t="shared" si="262"/>
        <v>0</v>
      </c>
      <c r="I607" s="139">
        <v>0</v>
      </c>
      <c r="J607" s="139">
        <v>0</v>
      </c>
      <c r="K607" s="139">
        <f t="shared" si="263"/>
        <v>0</v>
      </c>
      <c r="L607" s="139">
        <v>0</v>
      </c>
      <c r="M607" s="139">
        <v>0</v>
      </c>
      <c r="N607" s="139">
        <f t="shared" si="258"/>
        <v>0</v>
      </c>
      <c r="O607" s="139">
        <v>0</v>
      </c>
      <c r="P607" s="139">
        <v>0</v>
      </c>
      <c r="Q607" s="139">
        <f t="shared" si="259"/>
        <v>0</v>
      </c>
      <c r="R607" s="139">
        <f t="shared" si="260"/>
        <v>0</v>
      </c>
      <c r="S607" s="139">
        <f t="shared" si="261"/>
        <v>0</v>
      </c>
      <c r="U607" s="324">
        <v>305128</v>
      </c>
      <c r="V607" s="329" t="s">
        <v>1418</v>
      </c>
      <c r="W607" s="332">
        <v>0</v>
      </c>
      <c r="X607" s="332">
        <v>0</v>
      </c>
      <c r="Y607" s="332">
        <v>397941</v>
      </c>
      <c r="Z607" s="332">
        <v>0</v>
      </c>
      <c r="AA607" s="332">
        <v>0</v>
      </c>
      <c r="AB607" s="332">
        <v>397941</v>
      </c>
      <c r="AC607" s="332">
        <v>0</v>
      </c>
      <c r="AD607" s="332">
        <v>0</v>
      </c>
      <c r="AE607" s="332">
        <v>0</v>
      </c>
      <c r="AF607" s="332">
        <v>0</v>
      </c>
      <c r="AG607" s="332">
        <v>0</v>
      </c>
      <c r="AH607" s="332">
        <v>0</v>
      </c>
      <c r="AI607" s="332">
        <v>0</v>
      </c>
      <c r="AJ607" s="332">
        <v>0</v>
      </c>
      <c r="AK607" s="332">
        <v>0</v>
      </c>
      <c r="AL607" s="332">
        <v>0</v>
      </c>
      <c r="AM607" s="332">
        <v>0</v>
      </c>
      <c r="AN607" s="332">
        <v>0</v>
      </c>
    </row>
    <row r="608" spans="1:40" x14ac:dyDescent="0.25">
      <c r="A608" s="177">
        <v>305129</v>
      </c>
      <c r="B608" s="256" t="s">
        <v>1419</v>
      </c>
      <c r="C608" s="290">
        <v>1200014.75</v>
      </c>
      <c r="D608" s="139"/>
      <c r="E608" s="139"/>
      <c r="F608" s="139">
        <v>266469</v>
      </c>
      <c r="G608" s="139">
        <v>266469</v>
      </c>
      <c r="H608" s="139">
        <f t="shared" si="262"/>
        <v>0</v>
      </c>
      <c r="I608" s="139">
        <v>0</v>
      </c>
      <c r="J608" s="139">
        <v>0</v>
      </c>
      <c r="K608" s="139">
        <f t="shared" si="263"/>
        <v>0</v>
      </c>
      <c r="L608" s="139">
        <v>0</v>
      </c>
      <c r="M608" s="139">
        <v>0</v>
      </c>
      <c r="N608" s="139">
        <f t="shared" si="258"/>
        <v>0</v>
      </c>
      <c r="O608" s="139">
        <v>0</v>
      </c>
      <c r="P608" s="139">
        <v>0</v>
      </c>
      <c r="Q608" s="139">
        <f t="shared" si="259"/>
        <v>0</v>
      </c>
      <c r="R608" s="139">
        <f t="shared" si="260"/>
        <v>0</v>
      </c>
      <c r="S608" s="139">
        <f t="shared" si="261"/>
        <v>0</v>
      </c>
      <c r="U608" s="324">
        <v>305129</v>
      </c>
      <c r="V608" s="329" t="s">
        <v>1419</v>
      </c>
      <c r="W608" s="332">
        <v>0</v>
      </c>
      <c r="X608" s="332">
        <v>0</v>
      </c>
      <c r="Y608" s="332">
        <v>266469</v>
      </c>
      <c r="Z608" s="332">
        <v>0</v>
      </c>
      <c r="AA608" s="332">
        <v>0</v>
      </c>
      <c r="AB608" s="332">
        <v>266469</v>
      </c>
      <c r="AC608" s="332">
        <v>0</v>
      </c>
      <c r="AD608" s="332">
        <v>0</v>
      </c>
      <c r="AE608" s="332">
        <v>0</v>
      </c>
      <c r="AF608" s="332">
        <v>0</v>
      </c>
      <c r="AG608" s="332">
        <v>0</v>
      </c>
      <c r="AH608" s="332">
        <v>0</v>
      </c>
      <c r="AI608" s="332">
        <v>0</v>
      </c>
      <c r="AJ608" s="332">
        <v>0</v>
      </c>
      <c r="AK608" s="332">
        <v>0</v>
      </c>
      <c r="AL608" s="332">
        <v>0</v>
      </c>
      <c r="AM608" s="332">
        <v>0</v>
      </c>
      <c r="AN608" s="332">
        <v>0</v>
      </c>
    </row>
    <row r="609" spans="1:40" x14ac:dyDescent="0.25">
      <c r="A609" s="177">
        <v>305130</v>
      </c>
      <c r="B609" s="256" t="s">
        <v>1420</v>
      </c>
      <c r="C609" s="290">
        <v>34895717</v>
      </c>
      <c r="D609" s="139"/>
      <c r="E609" s="139"/>
      <c r="F609" s="139">
        <v>6751654</v>
      </c>
      <c r="G609" s="139">
        <v>6751654</v>
      </c>
      <c r="H609" s="139">
        <f t="shared" si="262"/>
        <v>0</v>
      </c>
      <c r="I609" s="139">
        <v>0</v>
      </c>
      <c r="J609" s="139">
        <v>0</v>
      </c>
      <c r="K609" s="139">
        <f t="shared" si="263"/>
        <v>0</v>
      </c>
      <c r="L609" s="139">
        <v>0</v>
      </c>
      <c r="M609" s="139">
        <v>0</v>
      </c>
      <c r="N609" s="139">
        <f t="shared" si="258"/>
        <v>0</v>
      </c>
      <c r="O609" s="139">
        <v>0</v>
      </c>
      <c r="P609" s="139">
        <v>0</v>
      </c>
      <c r="Q609" s="139">
        <f t="shared" si="259"/>
        <v>0</v>
      </c>
      <c r="R609" s="139">
        <f t="shared" si="260"/>
        <v>0</v>
      </c>
      <c r="S609" s="139">
        <f t="shared" si="261"/>
        <v>0</v>
      </c>
      <c r="U609" s="324">
        <v>305130</v>
      </c>
      <c r="V609" s="329" t="s">
        <v>1420</v>
      </c>
      <c r="W609" s="332">
        <v>0</v>
      </c>
      <c r="X609" s="332">
        <v>0</v>
      </c>
      <c r="Y609" s="332">
        <v>6751654</v>
      </c>
      <c r="Z609" s="332">
        <v>0</v>
      </c>
      <c r="AA609" s="332">
        <v>0</v>
      </c>
      <c r="AB609" s="332">
        <v>6751654</v>
      </c>
      <c r="AC609" s="332">
        <v>0</v>
      </c>
      <c r="AD609" s="332">
        <v>0</v>
      </c>
      <c r="AE609" s="332">
        <v>0</v>
      </c>
      <c r="AF609" s="332">
        <v>0</v>
      </c>
      <c r="AG609" s="332">
        <v>0</v>
      </c>
      <c r="AH609" s="332">
        <v>0</v>
      </c>
      <c r="AI609" s="332">
        <v>0</v>
      </c>
      <c r="AJ609" s="332">
        <v>0</v>
      </c>
      <c r="AK609" s="332">
        <v>0</v>
      </c>
      <c r="AL609" s="332">
        <v>0</v>
      </c>
      <c r="AM609" s="332">
        <v>0</v>
      </c>
      <c r="AN609" s="332">
        <v>0</v>
      </c>
    </row>
    <row r="610" spans="1:40" x14ac:dyDescent="0.25">
      <c r="A610" s="177">
        <v>305131</v>
      </c>
      <c r="B610" s="256" t="s">
        <v>1421</v>
      </c>
      <c r="C610" s="290">
        <v>20930928</v>
      </c>
      <c r="D610" s="139"/>
      <c r="E610" s="139"/>
      <c r="F610" s="139">
        <v>3712800</v>
      </c>
      <c r="G610" s="139">
        <v>3712800</v>
      </c>
      <c r="H610" s="139">
        <f t="shared" si="262"/>
        <v>0</v>
      </c>
      <c r="I610" s="139">
        <v>0</v>
      </c>
      <c r="J610" s="139">
        <v>0</v>
      </c>
      <c r="K610" s="139">
        <f t="shared" si="263"/>
        <v>0</v>
      </c>
      <c r="L610" s="139">
        <v>0</v>
      </c>
      <c r="M610" s="139">
        <v>0</v>
      </c>
      <c r="N610" s="139">
        <f t="shared" si="258"/>
        <v>0</v>
      </c>
      <c r="O610" s="139">
        <v>0</v>
      </c>
      <c r="P610" s="139">
        <v>0</v>
      </c>
      <c r="Q610" s="139">
        <f t="shared" si="259"/>
        <v>0</v>
      </c>
      <c r="R610" s="139">
        <f t="shared" si="260"/>
        <v>0</v>
      </c>
      <c r="S610" s="139">
        <f t="shared" si="261"/>
        <v>0</v>
      </c>
      <c r="U610" s="324">
        <v>305131</v>
      </c>
      <c r="V610" s="329" t="s">
        <v>1421</v>
      </c>
      <c r="W610" s="332">
        <v>0</v>
      </c>
      <c r="X610" s="332">
        <v>0</v>
      </c>
      <c r="Y610" s="332">
        <v>3712800</v>
      </c>
      <c r="Z610" s="332">
        <v>0</v>
      </c>
      <c r="AA610" s="332">
        <v>0</v>
      </c>
      <c r="AB610" s="332">
        <v>3712800</v>
      </c>
      <c r="AC610" s="332">
        <v>0</v>
      </c>
      <c r="AD610" s="332">
        <v>0</v>
      </c>
      <c r="AE610" s="332">
        <v>0</v>
      </c>
      <c r="AF610" s="332">
        <v>0</v>
      </c>
      <c r="AG610" s="332">
        <v>0</v>
      </c>
      <c r="AH610" s="332">
        <v>0</v>
      </c>
      <c r="AI610" s="332">
        <v>0</v>
      </c>
      <c r="AJ610" s="332">
        <v>0</v>
      </c>
      <c r="AK610" s="332">
        <v>0</v>
      </c>
      <c r="AL610" s="332">
        <v>0</v>
      </c>
      <c r="AM610" s="332">
        <v>0</v>
      </c>
      <c r="AN610" s="332">
        <v>0</v>
      </c>
    </row>
    <row r="611" spans="1:40" x14ac:dyDescent="0.25">
      <c r="A611" s="177">
        <v>305132</v>
      </c>
      <c r="B611" s="256" t="s">
        <v>1422</v>
      </c>
      <c r="C611" s="290">
        <v>29292677</v>
      </c>
      <c r="D611" s="139"/>
      <c r="E611" s="139"/>
      <c r="F611" s="139">
        <v>1520000</v>
      </c>
      <c r="G611" s="139">
        <v>1520000</v>
      </c>
      <c r="H611" s="139">
        <f t="shared" si="262"/>
        <v>0</v>
      </c>
      <c r="I611" s="139">
        <v>0</v>
      </c>
      <c r="J611" s="139">
        <v>0</v>
      </c>
      <c r="K611" s="139">
        <f t="shared" si="263"/>
        <v>0</v>
      </c>
      <c r="L611" s="139">
        <v>0</v>
      </c>
      <c r="M611" s="139">
        <v>0</v>
      </c>
      <c r="N611" s="139">
        <f t="shared" si="258"/>
        <v>0</v>
      </c>
      <c r="O611" s="139">
        <v>0</v>
      </c>
      <c r="P611" s="139">
        <v>0</v>
      </c>
      <c r="Q611" s="139">
        <f t="shared" si="259"/>
        <v>0</v>
      </c>
      <c r="R611" s="139">
        <f t="shared" si="260"/>
        <v>0</v>
      </c>
      <c r="S611" s="139">
        <f t="shared" si="261"/>
        <v>0</v>
      </c>
      <c r="U611" s="324">
        <v>305132</v>
      </c>
      <c r="V611" s="329" t="s">
        <v>1422</v>
      </c>
      <c r="W611" s="332">
        <v>0</v>
      </c>
      <c r="X611" s="332">
        <v>0</v>
      </c>
      <c r="Y611" s="332">
        <v>1520000</v>
      </c>
      <c r="Z611" s="332">
        <v>0</v>
      </c>
      <c r="AA611" s="332">
        <v>0</v>
      </c>
      <c r="AB611" s="332">
        <v>1520000</v>
      </c>
      <c r="AC611" s="332">
        <v>0</v>
      </c>
      <c r="AD611" s="332">
        <v>0</v>
      </c>
      <c r="AE611" s="332">
        <v>0</v>
      </c>
      <c r="AF611" s="332">
        <v>0</v>
      </c>
      <c r="AG611" s="332">
        <v>0</v>
      </c>
      <c r="AH611" s="332">
        <v>0</v>
      </c>
      <c r="AI611" s="332">
        <v>0</v>
      </c>
      <c r="AJ611" s="332">
        <v>0</v>
      </c>
      <c r="AK611" s="332">
        <v>0</v>
      </c>
      <c r="AL611" s="332">
        <v>0</v>
      </c>
      <c r="AM611" s="332">
        <v>0</v>
      </c>
      <c r="AN611" s="332">
        <v>0</v>
      </c>
    </row>
    <row r="612" spans="1:40" x14ac:dyDescent="0.25">
      <c r="A612" s="177">
        <v>305133</v>
      </c>
      <c r="B612" s="256" t="s">
        <v>1423</v>
      </c>
      <c r="C612" s="290">
        <v>16301201</v>
      </c>
      <c r="D612" s="139"/>
      <c r="E612" s="139"/>
      <c r="F612" s="139">
        <v>125000</v>
      </c>
      <c r="G612" s="139">
        <v>125000</v>
      </c>
      <c r="H612" s="139">
        <f t="shared" si="262"/>
        <v>0</v>
      </c>
      <c r="I612" s="139">
        <v>0</v>
      </c>
      <c r="J612" s="139">
        <v>0</v>
      </c>
      <c r="K612" s="139">
        <f t="shared" si="263"/>
        <v>0</v>
      </c>
      <c r="L612" s="139">
        <v>0</v>
      </c>
      <c r="M612" s="139">
        <v>0</v>
      </c>
      <c r="N612" s="139">
        <f t="shared" si="258"/>
        <v>0</v>
      </c>
      <c r="O612" s="139">
        <v>0</v>
      </c>
      <c r="P612" s="139">
        <v>0</v>
      </c>
      <c r="Q612" s="139">
        <f t="shared" si="259"/>
        <v>0</v>
      </c>
      <c r="R612" s="139">
        <f t="shared" si="260"/>
        <v>0</v>
      </c>
      <c r="S612" s="139">
        <f t="shared" si="261"/>
        <v>0</v>
      </c>
      <c r="U612" s="324">
        <v>305133</v>
      </c>
      <c r="V612" s="329" t="s">
        <v>1423</v>
      </c>
      <c r="W612" s="332">
        <v>0</v>
      </c>
      <c r="X612" s="332">
        <v>0</v>
      </c>
      <c r="Y612" s="332">
        <v>125000</v>
      </c>
      <c r="Z612" s="332">
        <v>0</v>
      </c>
      <c r="AA612" s="332">
        <v>0</v>
      </c>
      <c r="AB612" s="332">
        <v>125000</v>
      </c>
      <c r="AC612" s="332">
        <v>0</v>
      </c>
      <c r="AD612" s="332">
        <v>0</v>
      </c>
      <c r="AE612" s="332">
        <v>0</v>
      </c>
      <c r="AF612" s="332">
        <v>0</v>
      </c>
      <c r="AG612" s="332">
        <v>0</v>
      </c>
      <c r="AH612" s="332">
        <v>0</v>
      </c>
      <c r="AI612" s="332">
        <v>0</v>
      </c>
      <c r="AJ612" s="332">
        <v>0</v>
      </c>
      <c r="AK612" s="332">
        <v>0</v>
      </c>
      <c r="AL612" s="332">
        <v>0</v>
      </c>
      <c r="AM612" s="332">
        <v>0</v>
      </c>
      <c r="AN612" s="332">
        <v>0</v>
      </c>
    </row>
    <row r="613" spans="1:40" x14ac:dyDescent="0.25">
      <c r="A613" s="177">
        <v>305134</v>
      </c>
      <c r="B613" s="256" t="s">
        <v>1424</v>
      </c>
      <c r="C613" s="290">
        <v>7485546</v>
      </c>
      <c r="D613" s="139"/>
      <c r="E613" s="139"/>
      <c r="F613" s="139">
        <v>287600</v>
      </c>
      <c r="G613" s="139">
        <v>287600</v>
      </c>
      <c r="H613" s="139">
        <f t="shared" si="262"/>
        <v>0</v>
      </c>
      <c r="I613" s="139">
        <v>0</v>
      </c>
      <c r="J613" s="139">
        <v>0</v>
      </c>
      <c r="K613" s="139">
        <f t="shared" si="263"/>
        <v>0</v>
      </c>
      <c r="L613" s="139">
        <v>0</v>
      </c>
      <c r="M613" s="139">
        <v>0</v>
      </c>
      <c r="N613" s="139">
        <f t="shared" si="258"/>
        <v>0</v>
      </c>
      <c r="O613" s="139">
        <v>0</v>
      </c>
      <c r="P613" s="139">
        <v>0</v>
      </c>
      <c r="Q613" s="139">
        <f t="shared" si="259"/>
        <v>0</v>
      </c>
      <c r="R613" s="139">
        <f t="shared" si="260"/>
        <v>0</v>
      </c>
      <c r="S613" s="139">
        <f t="shared" si="261"/>
        <v>0</v>
      </c>
      <c r="U613" s="324">
        <v>305134</v>
      </c>
      <c r="V613" s="329" t="s">
        <v>1424</v>
      </c>
      <c r="W613" s="332">
        <v>0</v>
      </c>
      <c r="X613" s="332">
        <v>0</v>
      </c>
      <c r="Y613" s="332">
        <v>287600</v>
      </c>
      <c r="Z613" s="332">
        <v>0</v>
      </c>
      <c r="AA613" s="332">
        <v>0</v>
      </c>
      <c r="AB613" s="332">
        <v>287600</v>
      </c>
      <c r="AC613" s="332">
        <v>0</v>
      </c>
      <c r="AD613" s="332">
        <v>0</v>
      </c>
      <c r="AE613" s="332">
        <v>0</v>
      </c>
      <c r="AF613" s="332">
        <v>0</v>
      </c>
      <c r="AG613" s="332">
        <v>0</v>
      </c>
      <c r="AH613" s="332">
        <v>0</v>
      </c>
      <c r="AI613" s="332">
        <v>0</v>
      </c>
      <c r="AJ613" s="332">
        <v>0</v>
      </c>
      <c r="AK613" s="332">
        <v>0</v>
      </c>
      <c r="AL613" s="332">
        <v>0</v>
      </c>
      <c r="AM613" s="332">
        <v>0</v>
      </c>
      <c r="AN613" s="332">
        <v>0</v>
      </c>
    </row>
    <row r="614" spans="1:40" x14ac:dyDescent="0.25">
      <c r="A614" s="177">
        <v>305135</v>
      </c>
      <c r="B614" s="256" t="s">
        <v>1425</v>
      </c>
      <c r="C614" s="290">
        <v>4467159</v>
      </c>
      <c r="D614" s="139"/>
      <c r="E614" s="139"/>
      <c r="F614" s="139">
        <v>8100.02</v>
      </c>
      <c r="G614" s="139">
        <v>8100.02</v>
      </c>
      <c r="H614" s="139">
        <f t="shared" si="262"/>
        <v>0</v>
      </c>
      <c r="I614" s="139">
        <v>0</v>
      </c>
      <c r="J614" s="139">
        <v>0</v>
      </c>
      <c r="K614" s="139">
        <f t="shared" si="263"/>
        <v>0</v>
      </c>
      <c r="L614" s="139">
        <v>0</v>
      </c>
      <c r="M614" s="139">
        <v>0</v>
      </c>
      <c r="N614" s="139">
        <f t="shared" si="258"/>
        <v>0</v>
      </c>
      <c r="O614" s="139">
        <v>0</v>
      </c>
      <c r="P614" s="139">
        <v>0</v>
      </c>
      <c r="Q614" s="139">
        <f t="shared" si="259"/>
        <v>0</v>
      </c>
      <c r="R614" s="139">
        <f t="shared" si="260"/>
        <v>0</v>
      </c>
      <c r="S614" s="139">
        <f t="shared" si="261"/>
        <v>0</v>
      </c>
      <c r="U614" s="324">
        <v>305135</v>
      </c>
      <c r="V614" s="329" t="s">
        <v>1425</v>
      </c>
      <c r="W614" s="332">
        <v>0</v>
      </c>
      <c r="X614" s="332">
        <v>0</v>
      </c>
      <c r="Y614" s="332">
        <v>8100.02</v>
      </c>
      <c r="Z614" s="332">
        <v>0</v>
      </c>
      <c r="AA614" s="332">
        <v>0</v>
      </c>
      <c r="AB614" s="332">
        <v>8100.02</v>
      </c>
      <c r="AC614" s="332">
        <v>0</v>
      </c>
      <c r="AD614" s="332">
        <v>0</v>
      </c>
      <c r="AE614" s="332">
        <v>0</v>
      </c>
      <c r="AF614" s="332">
        <v>0</v>
      </c>
      <c r="AG614" s="332">
        <v>0</v>
      </c>
      <c r="AH614" s="332">
        <v>0</v>
      </c>
      <c r="AI614" s="332">
        <v>0</v>
      </c>
      <c r="AJ614" s="332">
        <v>0</v>
      </c>
      <c r="AK614" s="332">
        <v>0</v>
      </c>
      <c r="AL614" s="332">
        <v>0</v>
      </c>
      <c r="AM614" s="332">
        <v>0</v>
      </c>
      <c r="AN614" s="332">
        <v>0</v>
      </c>
    </row>
    <row r="615" spans="1:40" x14ac:dyDescent="0.25">
      <c r="A615" s="177">
        <v>305136</v>
      </c>
      <c r="B615" s="256" t="s">
        <v>1426</v>
      </c>
      <c r="C615" s="290">
        <v>10000000</v>
      </c>
      <c r="D615" s="139"/>
      <c r="E615" s="139"/>
      <c r="F615" s="139"/>
      <c r="G615" s="139">
        <v>44529208.399999999</v>
      </c>
      <c r="H615" s="139">
        <f t="shared" si="262"/>
        <v>44529208.399999999</v>
      </c>
      <c r="I615" s="139">
        <v>0</v>
      </c>
      <c r="J615" s="139">
        <v>0</v>
      </c>
      <c r="K615" s="139">
        <f t="shared" si="263"/>
        <v>44529208.399999999</v>
      </c>
      <c r="L615" s="139">
        <v>0</v>
      </c>
      <c r="M615" s="139">
        <v>0</v>
      </c>
      <c r="N615" s="139">
        <f t="shared" si="258"/>
        <v>0</v>
      </c>
      <c r="O615" s="139">
        <v>0</v>
      </c>
      <c r="P615" s="139">
        <v>0</v>
      </c>
      <c r="Q615" s="139">
        <f t="shared" si="259"/>
        <v>0</v>
      </c>
      <c r="R615" s="139">
        <f t="shared" si="260"/>
        <v>44529208.399999999</v>
      </c>
      <c r="S615" s="139">
        <f t="shared" si="261"/>
        <v>0</v>
      </c>
      <c r="U615" s="324">
        <v>305136</v>
      </c>
      <c r="V615" s="329" t="s">
        <v>1426</v>
      </c>
      <c r="W615" s="332">
        <v>0</v>
      </c>
      <c r="X615" s="332">
        <v>0</v>
      </c>
      <c r="Y615" s="332">
        <v>0</v>
      </c>
      <c r="Z615" s="332">
        <v>0</v>
      </c>
      <c r="AA615" s="332">
        <v>0</v>
      </c>
      <c r="AB615" s="332">
        <v>44529208.399999999</v>
      </c>
      <c r="AC615" s="332">
        <v>44529208.399999999</v>
      </c>
      <c r="AD615" s="332">
        <v>0</v>
      </c>
      <c r="AE615" s="332">
        <v>0</v>
      </c>
      <c r="AF615" s="332">
        <v>44529208.399999999</v>
      </c>
      <c r="AG615" s="332">
        <v>0</v>
      </c>
      <c r="AH615" s="332">
        <v>0</v>
      </c>
      <c r="AI615" s="332">
        <v>0</v>
      </c>
      <c r="AJ615" s="332">
        <v>0</v>
      </c>
      <c r="AK615" s="332">
        <v>0</v>
      </c>
      <c r="AL615" s="332">
        <v>0</v>
      </c>
      <c r="AM615" s="332">
        <v>44529208.399999999</v>
      </c>
      <c r="AN615" s="332">
        <v>0</v>
      </c>
    </row>
    <row r="616" spans="1:40" x14ac:dyDescent="0.25">
      <c r="A616" s="177">
        <v>305137</v>
      </c>
      <c r="B616" s="257" t="s">
        <v>1427</v>
      </c>
      <c r="C616" s="291">
        <v>42993755</v>
      </c>
      <c r="D616" s="139"/>
      <c r="E616" s="139"/>
      <c r="F616" s="139"/>
      <c r="G616" s="139">
        <v>12213709</v>
      </c>
      <c r="H616" s="139">
        <f t="shared" si="262"/>
        <v>12213709</v>
      </c>
      <c r="I616" s="139">
        <v>0</v>
      </c>
      <c r="J616" s="139">
        <v>0</v>
      </c>
      <c r="K616" s="139">
        <f t="shared" si="263"/>
        <v>12213709</v>
      </c>
      <c r="L616" s="139">
        <v>0</v>
      </c>
      <c r="M616" s="139">
        <v>0</v>
      </c>
      <c r="N616" s="139">
        <f t="shared" si="258"/>
        <v>0</v>
      </c>
      <c r="O616" s="139">
        <v>0</v>
      </c>
      <c r="P616" s="139">
        <v>0</v>
      </c>
      <c r="Q616" s="139">
        <f t="shared" si="259"/>
        <v>0</v>
      </c>
      <c r="R616" s="139">
        <f t="shared" si="260"/>
        <v>12213709</v>
      </c>
      <c r="S616" s="139">
        <f t="shared" si="261"/>
        <v>0</v>
      </c>
      <c r="U616" s="324">
        <v>305137</v>
      </c>
      <c r="V616" s="329" t="s">
        <v>1427</v>
      </c>
      <c r="W616" s="332">
        <v>0</v>
      </c>
      <c r="X616" s="332">
        <v>0</v>
      </c>
      <c r="Y616" s="332">
        <v>0</v>
      </c>
      <c r="Z616" s="332">
        <v>0</v>
      </c>
      <c r="AA616" s="332">
        <v>0</v>
      </c>
      <c r="AB616" s="332">
        <v>12213709</v>
      </c>
      <c r="AC616" s="332">
        <v>12213709</v>
      </c>
      <c r="AD616" s="332">
        <v>0</v>
      </c>
      <c r="AE616" s="332">
        <v>0</v>
      </c>
      <c r="AF616" s="332">
        <v>12213709</v>
      </c>
      <c r="AG616" s="332">
        <v>0</v>
      </c>
      <c r="AH616" s="332">
        <v>0</v>
      </c>
      <c r="AI616" s="332">
        <v>0</v>
      </c>
      <c r="AJ616" s="332">
        <v>0</v>
      </c>
      <c r="AK616" s="332">
        <v>0</v>
      </c>
      <c r="AL616" s="332">
        <v>0</v>
      </c>
      <c r="AM616" s="332">
        <v>12213709</v>
      </c>
      <c r="AN616" s="332">
        <v>0</v>
      </c>
    </row>
    <row r="617" spans="1:40" x14ac:dyDescent="0.25">
      <c r="A617" s="177">
        <v>305138</v>
      </c>
      <c r="B617" s="257" t="s">
        <v>1428</v>
      </c>
      <c r="C617" s="291">
        <v>4846119.5599999996</v>
      </c>
      <c r="D617" s="139"/>
      <c r="E617" s="139"/>
      <c r="F617" s="139"/>
      <c r="G617" s="139">
        <v>1475988.22</v>
      </c>
      <c r="H617" s="139">
        <f t="shared" si="262"/>
        <v>1475988.22</v>
      </c>
      <c r="I617" s="139">
        <v>0</v>
      </c>
      <c r="J617" s="139">
        <v>0</v>
      </c>
      <c r="K617" s="139">
        <f t="shared" si="263"/>
        <v>1475988.22</v>
      </c>
      <c r="L617" s="139">
        <v>0</v>
      </c>
      <c r="M617" s="139">
        <v>0</v>
      </c>
      <c r="N617" s="139">
        <f t="shared" si="258"/>
        <v>0</v>
      </c>
      <c r="O617" s="139">
        <v>0</v>
      </c>
      <c r="P617" s="139">
        <v>0</v>
      </c>
      <c r="Q617" s="139">
        <f t="shared" si="259"/>
        <v>0</v>
      </c>
      <c r="R617" s="139">
        <f t="shared" si="260"/>
        <v>1475988.22</v>
      </c>
      <c r="S617" s="139">
        <f t="shared" si="261"/>
        <v>0</v>
      </c>
      <c r="U617" s="324">
        <v>305138</v>
      </c>
      <c r="V617" s="329" t="s">
        <v>1428</v>
      </c>
      <c r="W617" s="332">
        <v>0</v>
      </c>
      <c r="X617" s="332">
        <v>0</v>
      </c>
      <c r="Y617" s="332">
        <v>0</v>
      </c>
      <c r="Z617" s="332">
        <v>0</v>
      </c>
      <c r="AA617" s="332">
        <v>0</v>
      </c>
      <c r="AB617" s="332">
        <v>1475988.22</v>
      </c>
      <c r="AC617" s="332">
        <v>1475988.22</v>
      </c>
      <c r="AD617" s="332">
        <v>0</v>
      </c>
      <c r="AE617" s="332">
        <v>0</v>
      </c>
      <c r="AF617" s="332">
        <v>1475988.22</v>
      </c>
      <c r="AG617" s="332">
        <v>0</v>
      </c>
      <c r="AH617" s="332">
        <v>0</v>
      </c>
      <c r="AI617" s="332">
        <v>0</v>
      </c>
      <c r="AJ617" s="332">
        <v>0</v>
      </c>
      <c r="AK617" s="332">
        <v>0</v>
      </c>
      <c r="AL617" s="332">
        <v>0</v>
      </c>
      <c r="AM617" s="332">
        <v>1475988.22</v>
      </c>
      <c r="AN617" s="332">
        <v>0</v>
      </c>
    </row>
    <row r="618" spans="1:40" x14ac:dyDescent="0.25">
      <c r="A618" s="177">
        <v>305139</v>
      </c>
      <c r="B618" s="257" t="s">
        <v>1429</v>
      </c>
      <c r="C618" s="291">
        <v>106346962</v>
      </c>
      <c r="D618" s="139"/>
      <c r="E618" s="139"/>
      <c r="F618" s="139"/>
      <c r="G618" s="139">
        <v>4143467.14</v>
      </c>
      <c r="H618" s="139">
        <f t="shared" si="262"/>
        <v>4143467.14</v>
      </c>
      <c r="I618" s="139">
        <v>0</v>
      </c>
      <c r="J618" s="139">
        <v>0</v>
      </c>
      <c r="K618" s="139">
        <f t="shared" si="263"/>
        <v>4143467.14</v>
      </c>
      <c r="L618" s="139">
        <v>0</v>
      </c>
      <c r="M618" s="139">
        <v>0</v>
      </c>
      <c r="N618" s="139">
        <f t="shared" si="258"/>
        <v>0</v>
      </c>
      <c r="O618" s="139">
        <v>0</v>
      </c>
      <c r="P618" s="139">
        <v>0</v>
      </c>
      <c r="Q618" s="139">
        <f t="shared" si="259"/>
        <v>0</v>
      </c>
      <c r="R618" s="139">
        <f t="shared" si="260"/>
        <v>4143467.14</v>
      </c>
      <c r="S618" s="139">
        <f t="shared" si="261"/>
        <v>0</v>
      </c>
      <c r="U618" s="324">
        <v>305139</v>
      </c>
      <c r="V618" s="329" t="s">
        <v>1429</v>
      </c>
      <c r="W618" s="332">
        <v>0</v>
      </c>
      <c r="X618" s="332">
        <v>0</v>
      </c>
      <c r="Y618" s="332">
        <v>0</v>
      </c>
      <c r="Z618" s="332">
        <v>0</v>
      </c>
      <c r="AA618" s="332">
        <v>0</v>
      </c>
      <c r="AB618" s="332">
        <v>4143467.14</v>
      </c>
      <c r="AC618" s="332">
        <v>4143467.14</v>
      </c>
      <c r="AD618" s="332">
        <v>0</v>
      </c>
      <c r="AE618" s="332">
        <v>0</v>
      </c>
      <c r="AF618" s="332">
        <v>4143467.14</v>
      </c>
      <c r="AG618" s="332">
        <v>0</v>
      </c>
      <c r="AH618" s="332">
        <v>0</v>
      </c>
      <c r="AI618" s="332">
        <v>0</v>
      </c>
      <c r="AJ618" s="332">
        <v>0</v>
      </c>
      <c r="AK618" s="332">
        <v>0</v>
      </c>
      <c r="AL618" s="332">
        <v>0</v>
      </c>
      <c r="AM618" s="332">
        <v>4143467.14</v>
      </c>
      <c r="AN618" s="332">
        <v>0</v>
      </c>
    </row>
    <row r="619" spans="1:40" x14ac:dyDescent="0.25">
      <c r="A619" s="177">
        <v>305140</v>
      </c>
      <c r="B619" s="257" t="s">
        <v>1430</v>
      </c>
      <c r="C619" s="291">
        <v>206658941</v>
      </c>
      <c r="D619" s="139"/>
      <c r="E619" s="139"/>
      <c r="F619" s="139"/>
      <c r="G619" s="139">
        <v>1762060</v>
      </c>
      <c r="H619" s="139">
        <f t="shared" si="262"/>
        <v>1762060</v>
      </c>
      <c r="I619" s="139">
        <v>0</v>
      </c>
      <c r="J619" s="139">
        <v>0</v>
      </c>
      <c r="K619" s="139">
        <f t="shared" si="263"/>
        <v>1762060</v>
      </c>
      <c r="L619" s="139">
        <v>0</v>
      </c>
      <c r="M619" s="139">
        <v>0</v>
      </c>
      <c r="N619" s="139">
        <f t="shared" si="258"/>
        <v>0</v>
      </c>
      <c r="O619" s="139">
        <v>0</v>
      </c>
      <c r="P619" s="139">
        <v>0</v>
      </c>
      <c r="Q619" s="139">
        <f t="shared" si="259"/>
        <v>0</v>
      </c>
      <c r="R619" s="139">
        <f t="shared" si="260"/>
        <v>1762060</v>
      </c>
      <c r="S619" s="139">
        <f t="shared" si="261"/>
        <v>0</v>
      </c>
      <c r="U619" s="324">
        <v>305140</v>
      </c>
      <c r="V619" s="329" t="s">
        <v>1430</v>
      </c>
      <c r="W619" s="332">
        <v>0</v>
      </c>
      <c r="X619" s="332">
        <v>0</v>
      </c>
      <c r="Y619" s="332">
        <v>0</v>
      </c>
      <c r="Z619" s="332">
        <v>0</v>
      </c>
      <c r="AA619" s="332">
        <v>0</v>
      </c>
      <c r="AB619" s="332">
        <v>1762060</v>
      </c>
      <c r="AC619" s="332">
        <v>1762060</v>
      </c>
      <c r="AD619" s="332">
        <v>0</v>
      </c>
      <c r="AE619" s="332">
        <v>0</v>
      </c>
      <c r="AF619" s="332">
        <v>1762060</v>
      </c>
      <c r="AG619" s="332">
        <v>0</v>
      </c>
      <c r="AH619" s="332">
        <v>0</v>
      </c>
      <c r="AI619" s="332">
        <v>0</v>
      </c>
      <c r="AJ619" s="332">
        <v>0</v>
      </c>
      <c r="AK619" s="332">
        <v>0</v>
      </c>
      <c r="AL619" s="332">
        <v>0</v>
      </c>
      <c r="AM619" s="332">
        <v>1762060</v>
      </c>
      <c r="AN619" s="332">
        <v>0</v>
      </c>
    </row>
    <row r="620" spans="1:40" s="263" customFormat="1" x14ac:dyDescent="0.25">
      <c r="A620" s="177">
        <v>305141</v>
      </c>
      <c r="B620" s="257" t="s">
        <v>1431</v>
      </c>
      <c r="C620" s="291">
        <v>61611.6</v>
      </c>
      <c r="D620" s="139"/>
      <c r="E620" s="139"/>
      <c r="F620" s="139"/>
      <c r="G620" s="139">
        <v>19361</v>
      </c>
      <c r="H620" s="139">
        <f t="shared" si="262"/>
        <v>19361</v>
      </c>
      <c r="I620" s="139">
        <v>0</v>
      </c>
      <c r="J620" s="139">
        <v>0</v>
      </c>
      <c r="K620" s="139">
        <f t="shared" si="263"/>
        <v>19361</v>
      </c>
      <c r="L620" s="139">
        <v>0</v>
      </c>
      <c r="M620" s="139">
        <v>0</v>
      </c>
      <c r="N620" s="139">
        <f t="shared" si="258"/>
        <v>0</v>
      </c>
      <c r="O620" s="139">
        <v>0</v>
      </c>
      <c r="P620" s="139">
        <v>0</v>
      </c>
      <c r="Q620" s="139">
        <f t="shared" si="259"/>
        <v>0</v>
      </c>
      <c r="R620" s="139">
        <f t="shared" si="260"/>
        <v>19361</v>
      </c>
      <c r="S620" s="139">
        <f t="shared" si="261"/>
        <v>0</v>
      </c>
      <c r="T620" s="307"/>
      <c r="U620" s="324">
        <v>305141</v>
      </c>
      <c r="V620" s="329" t="s">
        <v>1431</v>
      </c>
      <c r="W620" s="332">
        <v>0</v>
      </c>
      <c r="X620" s="332">
        <v>0</v>
      </c>
      <c r="Y620" s="332">
        <v>0</v>
      </c>
      <c r="Z620" s="332">
        <v>0</v>
      </c>
      <c r="AA620" s="332">
        <v>0</v>
      </c>
      <c r="AB620" s="332">
        <v>19361</v>
      </c>
      <c r="AC620" s="332">
        <v>19361</v>
      </c>
      <c r="AD620" s="332">
        <v>0</v>
      </c>
      <c r="AE620" s="332">
        <v>0</v>
      </c>
      <c r="AF620" s="332">
        <v>19361</v>
      </c>
      <c r="AG620" s="332">
        <v>0</v>
      </c>
      <c r="AH620" s="332">
        <v>0</v>
      </c>
      <c r="AI620" s="332">
        <v>0</v>
      </c>
      <c r="AJ620" s="332">
        <v>0</v>
      </c>
      <c r="AK620" s="332">
        <v>0</v>
      </c>
      <c r="AL620" s="332">
        <v>0</v>
      </c>
      <c r="AM620" s="332">
        <v>19361</v>
      </c>
      <c r="AN620" s="332">
        <v>0</v>
      </c>
    </row>
    <row r="621" spans="1:40" s="263" customFormat="1" x14ac:dyDescent="0.25">
      <c r="A621" s="177">
        <v>305142</v>
      </c>
      <c r="B621" s="257" t="s">
        <v>1432</v>
      </c>
      <c r="C621" s="291">
        <v>41252706</v>
      </c>
      <c r="D621" s="139"/>
      <c r="E621" s="139"/>
      <c r="F621" s="139"/>
      <c r="G621" s="139">
        <v>530718</v>
      </c>
      <c r="H621" s="139">
        <f t="shared" si="262"/>
        <v>530718</v>
      </c>
      <c r="I621" s="139">
        <v>530718</v>
      </c>
      <c r="J621" s="139">
        <v>530718</v>
      </c>
      <c r="K621" s="139">
        <f t="shared" si="263"/>
        <v>0</v>
      </c>
      <c r="L621" s="139">
        <v>0</v>
      </c>
      <c r="M621" s="139">
        <v>0</v>
      </c>
      <c r="N621" s="139">
        <f t="shared" si="258"/>
        <v>530718</v>
      </c>
      <c r="O621" s="139">
        <v>530718</v>
      </c>
      <c r="P621" s="139">
        <v>530718</v>
      </c>
      <c r="Q621" s="139">
        <f t="shared" si="259"/>
        <v>0</v>
      </c>
      <c r="R621" s="139">
        <f t="shared" si="260"/>
        <v>0</v>
      </c>
      <c r="S621" s="139">
        <f t="shared" si="261"/>
        <v>0</v>
      </c>
      <c r="T621" s="307"/>
      <c r="U621" s="324">
        <v>305142</v>
      </c>
      <c r="V621" s="329" t="s">
        <v>1432</v>
      </c>
      <c r="W621" s="332">
        <v>0</v>
      </c>
      <c r="X621" s="332">
        <v>0</v>
      </c>
      <c r="Y621" s="332">
        <v>0</v>
      </c>
      <c r="Z621" s="332">
        <v>0</v>
      </c>
      <c r="AA621" s="332">
        <v>0</v>
      </c>
      <c r="AB621" s="332">
        <v>530718</v>
      </c>
      <c r="AC621" s="332">
        <v>530718</v>
      </c>
      <c r="AD621" s="332">
        <v>530718</v>
      </c>
      <c r="AE621" s="332">
        <v>530718</v>
      </c>
      <c r="AF621" s="332">
        <v>0</v>
      </c>
      <c r="AG621" s="332">
        <v>0</v>
      </c>
      <c r="AH621" s="332">
        <v>0</v>
      </c>
      <c r="AI621" s="332">
        <v>530718</v>
      </c>
      <c r="AJ621" s="332">
        <v>530718</v>
      </c>
      <c r="AK621" s="332">
        <v>530718</v>
      </c>
      <c r="AL621" s="332">
        <v>0</v>
      </c>
      <c r="AM621" s="332">
        <v>0</v>
      </c>
      <c r="AN621" s="332">
        <v>0</v>
      </c>
    </row>
    <row r="622" spans="1:40" s="263" customFormat="1" x14ac:dyDescent="0.25">
      <c r="A622" s="177">
        <v>305143</v>
      </c>
      <c r="B622" s="257" t="s">
        <v>1433</v>
      </c>
      <c r="C622" s="291">
        <v>194943475.93000001</v>
      </c>
      <c r="D622" s="139"/>
      <c r="E622" s="139"/>
      <c r="F622" s="139"/>
      <c r="G622" s="139">
        <v>15080511.4</v>
      </c>
      <c r="H622" s="139">
        <f t="shared" si="262"/>
        <v>15080511.4</v>
      </c>
      <c r="I622" s="139">
        <v>0</v>
      </c>
      <c r="J622" s="139">
        <v>0</v>
      </c>
      <c r="K622" s="139">
        <f t="shared" si="263"/>
        <v>15080511.4</v>
      </c>
      <c r="L622" s="139">
        <v>0</v>
      </c>
      <c r="M622" s="139">
        <v>0</v>
      </c>
      <c r="N622" s="139">
        <f t="shared" si="258"/>
        <v>0</v>
      </c>
      <c r="O622" s="139">
        <v>0</v>
      </c>
      <c r="P622" s="139">
        <v>0</v>
      </c>
      <c r="Q622" s="139">
        <f t="shared" si="259"/>
        <v>0</v>
      </c>
      <c r="R622" s="139">
        <f t="shared" si="260"/>
        <v>15080511.4</v>
      </c>
      <c r="S622" s="139">
        <f t="shared" si="261"/>
        <v>0</v>
      </c>
      <c r="T622" s="307"/>
      <c r="U622" s="324">
        <v>305143</v>
      </c>
      <c r="V622" s="329" t="s">
        <v>1433</v>
      </c>
      <c r="W622" s="332">
        <v>0</v>
      </c>
      <c r="X622" s="332">
        <v>0</v>
      </c>
      <c r="Y622" s="332">
        <v>0</v>
      </c>
      <c r="Z622" s="332">
        <v>0</v>
      </c>
      <c r="AA622" s="332">
        <v>0</v>
      </c>
      <c r="AB622" s="332">
        <v>15080511.4</v>
      </c>
      <c r="AC622" s="332">
        <v>15080511.4</v>
      </c>
      <c r="AD622" s="332">
        <v>0</v>
      </c>
      <c r="AE622" s="332">
        <v>0</v>
      </c>
      <c r="AF622" s="332">
        <v>15080511.4</v>
      </c>
      <c r="AG622" s="332">
        <v>0</v>
      </c>
      <c r="AH622" s="332">
        <v>0</v>
      </c>
      <c r="AI622" s="332">
        <v>0</v>
      </c>
      <c r="AJ622" s="332">
        <v>0</v>
      </c>
      <c r="AK622" s="332">
        <v>0</v>
      </c>
      <c r="AL622" s="332">
        <v>0</v>
      </c>
      <c r="AM622" s="332">
        <v>15080511.4</v>
      </c>
      <c r="AN622" s="332">
        <v>0</v>
      </c>
    </row>
    <row r="623" spans="1:40" s="263" customFormat="1" x14ac:dyDescent="0.25">
      <c r="A623" s="177">
        <v>305144</v>
      </c>
      <c r="B623" s="257" t="s">
        <v>1434</v>
      </c>
      <c r="C623" s="291">
        <v>8254405.1900000004</v>
      </c>
      <c r="D623" s="139"/>
      <c r="E623" s="139"/>
      <c r="F623" s="139"/>
      <c r="G623" s="139">
        <v>346997</v>
      </c>
      <c r="H623" s="139">
        <f t="shared" si="262"/>
        <v>346997</v>
      </c>
      <c r="I623" s="139">
        <v>0</v>
      </c>
      <c r="J623" s="139">
        <v>0</v>
      </c>
      <c r="K623" s="139">
        <f t="shared" si="263"/>
        <v>346997</v>
      </c>
      <c r="L623" s="139">
        <v>0</v>
      </c>
      <c r="M623" s="139">
        <v>0</v>
      </c>
      <c r="N623" s="139">
        <f t="shared" si="258"/>
        <v>0</v>
      </c>
      <c r="O623" s="139">
        <v>0</v>
      </c>
      <c r="P623" s="139">
        <v>0</v>
      </c>
      <c r="Q623" s="139">
        <f t="shared" si="259"/>
        <v>0</v>
      </c>
      <c r="R623" s="139">
        <f t="shared" si="260"/>
        <v>346997</v>
      </c>
      <c r="S623" s="139">
        <f t="shared" si="261"/>
        <v>0</v>
      </c>
      <c r="T623" s="307"/>
      <c r="U623" s="324">
        <v>305144</v>
      </c>
      <c r="V623" s="329" t="s">
        <v>1434</v>
      </c>
      <c r="W623" s="332">
        <v>0</v>
      </c>
      <c r="X623" s="332">
        <v>0</v>
      </c>
      <c r="Y623" s="332">
        <v>0</v>
      </c>
      <c r="Z623" s="332">
        <v>0</v>
      </c>
      <c r="AA623" s="332">
        <v>0</v>
      </c>
      <c r="AB623" s="332">
        <v>346997</v>
      </c>
      <c r="AC623" s="332">
        <v>346997</v>
      </c>
      <c r="AD623" s="332">
        <v>0</v>
      </c>
      <c r="AE623" s="332">
        <v>0</v>
      </c>
      <c r="AF623" s="332">
        <v>346997</v>
      </c>
      <c r="AG623" s="332">
        <v>0</v>
      </c>
      <c r="AH623" s="332">
        <v>0</v>
      </c>
      <c r="AI623" s="332">
        <v>0</v>
      </c>
      <c r="AJ623" s="332">
        <v>0</v>
      </c>
      <c r="AK623" s="332">
        <v>0</v>
      </c>
      <c r="AL623" s="332">
        <v>0</v>
      </c>
      <c r="AM623" s="332">
        <v>346997</v>
      </c>
      <c r="AN623" s="332">
        <v>0</v>
      </c>
    </row>
    <row r="624" spans="1:40" s="263" customFormat="1" x14ac:dyDescent="0.25">
      <c r="A624" s="177">
        <v>305145</v>
      </c>
      <c r="B624" s="257" t="s">
        <v>1435</v>
      </c>
      <c r="C624" s="291">
        <v>16247447.529999999</v>
      </c>
      <c r="D624" s="139"/>
      <c r="E624" s="139"/>
      <c r="F624" s="139"/>
      <c r="G624" s="139">
        <v>99343065</v>
      </c>
      <c r="H624" s="139">
        <f t="shared" si="262"/>
        <v>99343065</v>
      </c>
      <c r="I624" s="139">
        <v>3675962</v>
      </c>
      <c r="J624" s="139">
        <v>31630812</v>
      </c>
      <c r="K624" s="139">
        <f t="shared" si="263"/>
        <v>67712253</v>
      </c>
      <c r="L624" s="139">
        <v>0</v>
      </c>
      <c r="M624" s="139">
        <v>27954850</v>
      </c>
      <c r="N624" s="139">
        <f t="shared" si="258"/>
        <v>3675962</v>
      </c>
      <c r="O624" s="139">
        <v>3675962</v>
      </c>
      <c r="P624" s="139">
        <v>31630812</v>
      </c>
      <c r="Q624" s="139">
        <f t="shared" si="259"/>
        <v>0</v>
      </c>
      <c r="R624" s="139">
        <f t="shared" si="260"/>
        <v>67712253</v>
      </c>
      <c r="S624" s="139">
        <f t="shared" si="261"/>
        <v>27954850</v>
      </c>
      <c r="T624" s="307"/>
      <c r="U624" s="324">
        <v>305145</v>
      </c>
      <c r="V624" s="329" t="s">
        <v>1435</v>
      </c>
      <c r="W624" s="332">
        <v>0</v>
      </c>
      <c r="X624" s="332">
        <v>0</v>
      </c>
      <c r="Y624" s="332">
        <v>0</v>
      </c>
      <c r="Z624" s="332">
        <v>0</v>
      </c>
      <c r="AA624" s="332">
        <v>0</v>
      </c>
      <c r="AB624" s="332">
        <v>99343065</v>
      </c>
      <c r="AC624" s="332">
        <v>99343065</v>
      </c>
      <c r="AD624" s="332">
        <v>3675962</v>
      </c>
      <c r="AE624" s="332">
        <v>31630812</v>
      </c>
      <c r="AF624" s="332">
        <v>67712253</v>
      </c>
      <c r="AG624" s="332">
        <v>0</v>
      </c>
      <c r="AH624" s="332">
        <v>27954850</v>
      </c>
      <c r="AI624" s="332">
        <v>3675962</v>
      </c>
      <c r="AJ624" s="332">
        <v>3675962</v>
      </c>
      <c r="AK624" s="332">
        <v>31630812</v>
      </c>
      <c r="AL624" s="332">
        <v>0</v>
      </c>
      <c r="AM624" s="332">
        <v>67712253</v>
      </c>
      <c r="AN624" s="332">
        <v>0</v>
      </c>
    </row>
    <row r="625" spans="1:40" s="263" customFormat="1" x14ac:dyDescent="0.25">
      <c r="A625" s="177">
        <v>305146</v>
      </c>
      <c r="B625" s="257" t="s">
        <v>1436</v>
      </c>
      <c r="C625" s="291">
        <v>55737450</v>
      </c>
      <c r="D625" s="139"/>
      <c r="E625" s="139"/>
      <c r="F625" s="139"/>
      <c r="G625" s="139">
        <v>31636300</v>
      </c>
      <c r="H625" s="139">
        <f t="shared" si="262"/>
        <v>31636300</v>
      </c>
      <c r="I625" s="139">
        <v>0</v>
      </c>
      <c r="J625" s="139">
        <v>0</v>
      </c>
      <c r="K625" s="139">
        <f t="shared" si="263"/>
        <v>31636300</v>
      </c>
      <c r="L625" s="139">
        <v>0</v>
      </c>
      <c r="M625" s="139">
        <v>0</v>
      </c>
      <c r="N625" s="139">
        <f t="shared" si="258"/>
        <v>0</v>
      </c>
      <c r="O625" s="139">
        <v>0</v>
      </c>
      <c r="P625" s="139">
        <v>0</v>
      </c>
      <c r="Q625" s="139">
        <f t="shared" si="259"/>
        <v>0</v>
      </c>
      <c r="R625" s="139">
        <f t="shared" si="260"/>
        <v>31636300</v>
      </c>
      <c r="S625" s="139">
        <f t="shared" si="261"/>
        <v>0</v>
      </c>
      <c r="T625" s="307"/>
      <c r="U625" s="324">
        <v>305146</v>
      </c>
      <c r="V625" s="329" t="s">
        <v>1436</v>
      </c>
      <c r="W625" s="332">
        <v>0</v>
      </c>
      <c r="X625" s="332">
        <v>0</v>
      </c>
      <c r="Y625" s="332">
        <v>0</v>
      </c>
      <c r="Z625" s="332">
        <v>0</v>
      </c>
      <c r="AA625" s="332">
        <v>0</v>
      </c>
      <c r="AB625" s="332">
        <v>31636300</v>
      </c>
      <c r="AC625" s="332">
        <v>31636300</v>
      </c>
      <c r="AD625" s="332">
        <v>0</v>
      </c>
      <c r="AE625" s="332">
        <v>0</v>
      </c>
      <c r="AF625" s="332">
        <v>31636300</v>
      </c>
      <c r="AG625" s="332">
        <v>0</v>
      </c>
      <c r="AH625" s="332">
        <v>0</v>
      </c>
      <c r="AI625" s="332">
        <v>0</v>
      </c>
      <c r="AJ625" s="332">
        <v>0</v>
      </c>
      <c r="AK625" s="332">
        <v>0</v>
      </c>
      <c r="AL625" s="332">
        <v>0</v>
      </c>
      <c r="AM625" s="332">
        <v>31636300</v>
      </c>
      <c r="AN625" s="332">
        <v>0</v>
      </c>
    </row>
    <row r="626" spans="1:40" s="263" customFormat="1" x14ac:dyDescent="0.25">
      <c r="A626" s="177">
        <v>305147</v>
      </c>
      <c r="B626" s="257" t="s">
        <v>1437</v>
      </c>
      <c r="C626" s="291">
        <v>56007.13</v>
      </c>
      <c r="D626" s="139"/>
      <c r="E626" s="139"/>
      <c r="F626" s="139"/>
      <c r="G626" s="139">
        <v>296363</v>
      </c>
      <c r="H626" s="139">
        <f t="shared" si="262"/>
        <v>296363</v>
      </c>
      <c r="I626" s="139">
        <v>0</v>
      </c>
      <c r="J626" s="139">
        <v>0</v>
      </c>
      <c r="K626" s="139">
        <f t="shared" si="263"/>
        <v>296363</v>
      </c>
      <c r="L626" s="139">
        <v>0</v>
      </c>
      <c r="M626" s="139">
        <v>0</v>
      </c>
      <c r="N626" s="139">
        <f t="shared" si="258"/>
        <v>0</v>
      </c>
      <c r="O626" s="139">
        <v>0</v>
      </c>
      <c r="P626" s="139">
        <v>0</v>
      </c>
      <c r="Q626" s="139">
        <f t="shared" si="259"/>
        <v>0</v>
      </c>
      <c r="R626" s="139">
        <f t="shared" si="260"/>
        <v>296363</v>
      </c>
      <c r="S626" s="139">
        <f t="shared" si="261"/>
        <v>0</v>
      </c>
      <c r="T626" s="307"/>
      <c r="U626" s="324">
        <v>305147</v>
      </c>
      <c r="V626" s="329" t="s">
        <v>1437</v>
      </c>
      <c r="W626" s="332">
        <v>0</v>
      </c>
      <c r="X626" s="332">
        <v>0</v>
      </c>
      <c r="Y626" s="332">
        <v>0</v>
      </c>
      <c r="Z626" s="332">
        <v>0</v>
      </c>
      <c r="AA626" s="332">
        <v>0</v>
      </c>
      <c r="AB626" s="332">
        <v>296363</v>
      </c>
      <c r="AC626" s="332">
        <v>296363</v>
      </c>
      <c r="AD626" s="332">
        <v>0</v>
      </c>
      <c r="AE626" s="332">
        <v>0</v>
      </c>
      <c r="AF626" s="332">
        <v>296363</v>
      </c>
      <c r="AG626" s="332">
        <v>0</v>
      </c>
      <c r="AH626" s="332">
        <v>0</v>
      </c>
      <c r="AI626" s="332">
        <v>0</v>
      </c>
      <c r="AJ626" s="332">
        <v>0</v>
      </c>
      <c r="AK626" s="332">
        <v>0</v>
      </c>
      <c r="AL626" s="332">
        <v>0</v>
      </c>
      <c r="AM626" s="332">
        <v>296363</v>
      </c>
      <c r="AN626" s="332">
        <v>0</v>
      </c>
    </row>
    <row r="627" spans="1:40" s="263" customFormat="1" x14ac:dyDescent="0.25">
      <c r="A627" s="177">
        <v>305148</v>
      </c>
      <c r="B627" s="257" t="s">
        <v>1438</v>
      </c>
      <c r="C627" s="291">
        <v>4540458.7300000004</v>
      </c>
      <c r="D627" s="139"/>
      <c r="E627" s="139"/>
      <c r="F627" s="139"/>
      <c r="G627" s="139">
        <v>541760</v>
      </c>
      <c r="H627" s="139">
        <f t="shared" si="262"/>
        <v>541760</v>
      </c>
      <c r="I627" s="139">
        <v>0</v>
      </c>
      <c r="J627" s="139">
        <v>0</v>
      </c>
      <c r="K627" s="139">
        <f t="shared" si="263"/>
        <v>541760</v>
      </c>
      <c r="L627" s="139">
        <v>0</v>
      </c>
      <c r="M627" s="139">
        <v>0</v>
      </c>
      <c r="N627" s="139">
        <f t="shared" si="258"/>
        <v>0</v>
      </c>
      <c r="O627" s="139">
        <v>0</v>
      </c>
      <c r="P627" s="139">
        <v>0</v>
      </c>
      <c r="Q627" s="139">
        <f t="shared" si="259"/>
        <v>0</v>
      </c>
      <c r="R627" s="139">
        <f t="shared" si="260"/>
        <v>541760</v>
      </c>
      <c r="S627" s="139">
        <f t="shared" si="261"/>
        <v>0</v>
      </c>
      <c r="T627" s="307"/>
      <c r="U627" s="324">
        <v>305148</v>
      </c>
      <c r="V627" s="329" t="s">
        <v>1438</v>
      </c>
      <c r="W627" s="332">
        <v>0</v>
      </c>
      <c r="X627" s="332">
        <v>0</v>
      </c>
      <c r="Y627" s="332">
        <v>0</v>
      </c>
      <c r="Z627" s="332">
        <v>0</v>
      </c>
      <c r="AA627" s="332">
        <v>0</v>
      </c>
      <c r="AB627" s="332">
        <v>541760</v>
      </c>
      <c r="AC627" s="332">
        <v>541760</v>
      </c>
      <c r="AD627" s="332">
        <v>0</v>
      </c>
      <c r="AE627" s="332">
        <v>0</v>
      </c>
      <c r="AF627" s="332">
        <v>541760</v>
      </c>
      <c r="AG627" s="332">
        <v>0</v>
      </c>
      <c r="AH627" s="332">
        <v>0</v>
      </c>
      <c r="AI627" s="332">
        <v>0</v>
      </c>
      <c r="AJ627" s="332">
        <v>0</v>
      </c>
      <c r="AK627" s="332">
        <v>0</v>
      </c>
      <c r="AL627" s="332">
        <v>0</v>
      </c>
      <c r="AM627" s="332">
        <v>541760</v>
      </c>
      <c r="AN627" s="332">
        <v>0</v>
      </c>
    </row>
    <row r="628" spans="1:40" s="263" customFormat="1" x14ac:dyDescent="0.25">
      <c r="A628" s="177">
        <v>305149</v>
      </c>
      <c r="B628" s="257" t="s">
        <v>1439</v>
      </c>
      <c r="C628" s="291">
        <v>84712969.340000004</v>
      </c>
      <c r="D628" s="139"/>
      <c r="E628" s="139"/>
      <c r="F628" s="139"/>
      <c r="G628" s="139">
        <v>10000000</v>
      </c>
      <c r="H628" s="139">
        <f t="shared" si="262"/>
        <v>10000000</v>
      </c>
      <c r="I628" s="139">
        <v>0</v>
      </c>
      <c r="J628" s="139">
        <v>0</v>
      </c>
      <c r="K628" s="139">
        <f t="shared" si="263"/>
        <v>10000000</v>
      </c>
      <c r="L628" s="139">
        <v>0</v>
      </c>
      <c r="M628" s="139">
        <v>0</v>
      </c>
      <c r="N628" s="139">
        <f t="shared" si="258"/>
        <v>0</v>
      </c>
      <c r="O628" s="139">
        <v>0</v>
      </c>
      <c r="P628" s="139">
        <v>0</v>
      </c>
      <c r="Q628" s="139">
        <f t="shared" si="259"/>
        <v>0</v>
      </c>
      <c r="R628" s="139">
        <f t="shared" si="260"/>
        <v>10000000</v>
      </c>
      <c r="S628" s="139">
        <f t="shared" si="261"/>
        <v>0</v>
      </c>
      <c r="T628" s="307"/>
      <c r="U628" s="324">
        <v>305149</v>
      </c>
      <c r="V628" s="329" t="s">
        <v>1439</v>
      </c>
      <c r="W628" s="332">
        <v>0</v>
      </c>
      <c r="X628" s="332">
        <v>0</v>
      </c>
      <c r="Y628" s="332">
        <v>0</v>
      </c>
      <c r="Z628" s="332">
        <v>0</v>
      </c>
      <c r="AA628" s="332">
        <v>0</v>
      </c>
      <c r="AB628" s="332">
        <v>10000000</v>
      </c>
      <c r="AC628" s="332">
        <v>10000000</v>
      </c>
      <c r="AD628" s="332">
        <v>0</v>
      </c>
      <c r="AE628" s="332">
        <v>0</v>
      </c>
      <c r="AF628" s="332">
        <v>10000000</v>
      </c>
      <c r="AG628" s="332">
        <v>0</v>
      </c>
      <c r="AH628" s="332">
        <v>0</v>
      </c>
      <c r="AI628" s="332">
        <v>0</v>
      </c>
      <c r="AJ628" s="332">
        <v>0</v>
      </c>
      <c r="AK628" s="332">
        <v>0</v>
      </c>
      <c r="AL628" s="332">
        <v>0</v>
      </c>
      <c r="AM628" s="332">
        <v>10000000</v>
      </c>
      <c r="AN628" s="332">
        <v>0</v>
      </c>
    </row>
    <row r="629" spans="1:40" s="263" customFormat="1" x14ac:dyDescent="0.25">
      <c r="A629" s="177">
        <v>305150</v>
      </c>
      <c r="B629" s="257" t="s">
        <v>1440</v>
      </c>
      <c r="C629" s="291">
        <v>167672571</v>
      </c>
      <c r="D629" s="139"/>
      <c r="E629" s="139"/>
      <c r="F629" s="139"/>
      <c r="G629" s="139">
        <v>2995816</v>
      </c>
      <c r="H629" s="139">
        <f t="shared" si="262"/>
        <v>2995816</v>
      </c>
      <c r="I629" s="139">
        <v>0</v>
      </c>
      <c r="J629" s="139">
        <v>0</v>
      </c>
      <c r="K629" s="139">
        <f t="shared" si="263"/>
        <v>2995816</v>
      </c>
      <c r="L629" s="139">
        <v>0</v>
      </c>
      <c r="M629" s="139">
        <v>0</v>
      </c>
      <c r="N629" s="139">
        <f t="shared" si="258"/>
        <v>0</v>
      </c>
      <c r="O629" s="139">
        <v>0</v>
      </c>
      <c r="P629" s="139">
        <v>0</v>
      </c>
      <c r="Q629" s="139">
        <f t="shared" si="259"/>
        <v>0</v>
      </c>
      <c r="R629" s="139">
        <f t="shared" si="260"/>
        <v>2995816</v>
      </c>
      <c r="S629" s="139">
        <f t="shared" si="261"/>
        <v>0</v>
      </c>
      <c r="T629" s="307"/>
      <c r="U629" s="324">
        <v>305150</v>
      </c>
      <c r="V629" s="329" t="s">
        <v>1440</v>
      </c>
      <c r="W629" s="332">
        <v>0</v>
      </c>
      <c r="X629" s="332">
        <v>0</v>
      </c>
      <c r="Y629" s="332">
        <v>0</v>
      </c>
      <c r="Z629" s="332">
        <v>0</v>
      </c>
      <c r="AA629" s="332">
        <v>0</v>
      </c>
      <c r="AB629" s="332">
        <v>2995816</v>
      </c>
      <c r="AC629" s="332">
        <v>2995816</v>
      </c>
      <c r="AD629" s="332">
        <v>0</v>
      </c>
      <c r="AE629" s="332">
        <v>0</v>
      </c>
      <c r="AF629" s="332">
        <v>2995816</v>
      </c>
      <c r="AG629" s="332">
        <v>0</v>
      </c>
      <c r="AH629" s="332">
        <v>0</v>
      </c>
      <c r="AI629" s="332">
        <v>0</v>
      </c>
      <c r="AJ629" s="332">
        <v>0</v>
      </c>
      <c r="AK629" s="332">
        <v>0</v>
      </c>
      <c r="AL629" s="332">
        <v>0</v>
      </c>
      <c r="AM629" s="332">
        <v>2995816</v>
      </c>
      <c r="AN629" s="332">
        <v>0</v>
      </c>
    </row>
    <row r="630" spans="1:40" s="263" customFormat="1" x14ac:dyDescent="0.25">
      <c r="A630" s="177">
        <v>305151</v>
      </c>
      <c r="B630" s="257" t="s">
        <v>1441</v>
      </c>
      <c r="C630" s="291">
        <v>15976296</v>
      </c>
      <c r="D630" s="139"/>
      <c r="E630" s="139"/>
      <c r="F630" s="139"/>
      <c r="G630" s="139">
        <v>12181482</v>
      </c>
      <c r="H630" s="139">
        <f t="shared" si="262"/>
        <v>12181482</v>
      </c>
      <c r="I630" s="139">
        <v>0</v>
      </c>
      <c r="J630" s="139">
        <v>12181482</v>
      </c>
      <c r="K630" s="139">
        <f t="shared" si="263"/>
        <v>0</v>
      </c>
      <c r="L630" s="139">
        <v>0</v>
      </c>
      <c r="M630" s="139">
        <v>12181482</v>
      </c>
      <c r="N630" s="139">
        <f t="shared" si="258"/>
        <v>0</v>
      </c>
      <c r="O630" s="139">
        <v>0</v>
      </c>
      <c r="P630" s="139">
        <v>12181482</v>
      </c>
      <c r="Q630" s="139">
        <f t="shared" si="259"/>
        <v>0</v>
      </c>
      <c r="R630" s="139">
        <f t="shared" si="260"/>
        <v>0</v>
      </c>
      <c r="S630" s="139">
        <f t="shared" si="261"/>
        <v>12181482</v>
      </c>
      <c r="T630" s="307"/>
      <c r="U630" s="324">
        <v>305151</v>
      </c>
      <c r="V630" s="329" t="s">
        <v>1441</v>
      </c>
      <c r="W630" s="332">
        <v>0</v>
      </c>
      <c r="X630" s="332">
        <v>0</v>
      </c>
      <c r="Y630" s="332">
        <v>0</v>
      </c>
      <c r="Z630" s="332">
        <v>0</v>
      </c>
      <c r="AA630" s="332">
        <v>0</v>
      </c>
      <c r="AB630" s="332">
        <v>12181482</v>
      </c>
      <c r="AC630" s="332">
        <v>12181482</v>
      </c>
      <c r="AD630" s="332">
        <v>0</v>
      </c>
      <c r="AE630" s="332">
        <v>12181482</v>
      </c>
      <c r="AF630" s="332">
        <v>0</v>
      </c>
      <c r="AG630" s="332">
        <v>0</v>
      </c>
      <c r="AH630" s="332">
        <v>12181482</v>
      </c>
      <c r="AI630" s="332">
        <v>0</v>
      </c>
      <c r="AJ630" s="332">
        <v>0</v>
      </c>
      <c r="AK630" s="332">
        <v>12181482</v>
      </c>
      <c r="AL630" s="332">
        <v>0</v>
      </c>
      <c r="AM630" s="332">
        <v>0</v>
      </c>
      <c r="AN630" s="332">
        <v>0</v>
      </c>
    </row>
    <row r="631" spans="1:40" s="263" customFormat="1" x14ac:dyDescent="0.25">
      <c r="A631" s="177">
        <v>305152</v>
      </c>
      <c r="B631" s="257" t="s">
        <v>1442</v>
      </c>
      <c r="C631" s="291">
        <v>354907591</v>
      </c>
      <c r="D631" s="139"/>
      <c r="E631" s="139"/>
      <c r="F631" s="139"/>
      <c r="G631" s="139">
        <v>19810812</v>
      </c>
      <c r="H631" s="139">
        <f t="shared" si="262"/>
        <v>19810812</v>
      </c>
      <c r="I631" s="139">
        <v>0</v>
      </c>
      <c r="J631" s="139">
        <v>19810812</v>
      </c>
      <c r="K631" s="139">
        <f t="shared" si="263"/>
        <v>0</v>
      </c>
      <c r="L631" s="139">
        <v>0</v>
      </c>
      <c r="M631" s="139">
        <v>19810812</v>
      </c>
      <c r="N631" s="139">
        <f t="shared" si="258"/>
        <v>0</v>
      </c>
      <c r="O631" s="139">
        <v>0</v>
      </c>
      <c r="P631" s="139">
        <v>19810812</v>
      </c>
      <c r="Q631" s="139">
        <f t="shared" si="259"/>
        <v>0</v>
      </c>
      <c r="R631" s="139">
        <f t="shared" si="260"/>
        <v>0</v>
      </c>
      <c r="S631" s="139">
        <f t="shared" si="261"/>
        <v>19810812</v>
      </c>
      <c r="T631" s="307"/>
      <c r="U631" s="324">
        <v>305152</v>
      </c>
      <c r="V631" s="329" t="s">
        <v>1442</v>
      </c>
      <c r="W631" s="332">
        <v>0</v>
      </c>
      <c r="X631" s="332">
        <v>0</v>
      </c>
      <c r="Y631" s="332">
        <v>0</v>
      </c>
      <c r="Z631" s="332">
        <v>0</v>
      </c>
      <c r="AA631" s="332">
        <v>0</v>
      </c>
      <c r="AB631" s="332">
        <v>19810812</v>
      </c>
      <c r="AC631" s="332">
        <v>19810812</v>
      </c>
      <c r="AD631" s="332">
        <v>0</v>
      </c>
      <c r="AE631" s="332">
        <v>19810812</v>
      </c>
      <c r="AF631" s="332">
        <v>0</v>
      </c>
      <c r="AG631" s="332">
        <v>0</v>
      </c>
      <c r="AH631" s="332">
        <v>19810812</v>
      </c>
      <c r="AI631" s="332">
        <v>0</v>
      </c>
      <c r="AJ631" s="332">
        <v>0</v>
      </c>
      <c r="AK631" s="332">
        <v>19810812</v>
      </c>
      <c r="AL631" s="332">
        <v>0</v>
      </c>
      <c r="AM631" s="332">
        <v>0</v>
      </c>
      <c r="AN631" s="332">
        <v>0</v>
      </c>
    </row>
    <row r="632" spans="1:40" s="263" customFormat="1" x14ac:dyDescent="0.25">
      <c r="A632" s="177">
        <v>305153</v>
      </c>
      <c r="B632" s="257" t="s">
        <v>1443</v>
      </c>
      <c r="C632" s="291">
        <v>37266977</v>
      </c>
      <c r="D632" s="139"/>
      <c r="E632" s="139"/>
      <c r="F632" s="139"/>
      <c r="G632" s="139">
        <v>28143001.329999998</v>
      </c>
      <c r="H632" s="139">
        <f t="shared" si="262"/>
        <v>28143001.329999998</v>
      </c>
      <c r="I632" s="139">
        <v>0</v>
      </c>
      <c r="J632" s="139">
        <v>0</v>
      </c>
      <c r="K632" s="139">
        <f t="shared" si="263"/>
        <v>28143001.329999998</v>
      </c>
      <c r="L632" s="139">
        <v>0</v>
      </c>
      <c r="M632" s="139">
        <v>0</v>
      </c>
      <c r="N632" s="139">
        <f t="shared" si="258"/>
        <v>0</v>
      </c>
      <c r="O632" s="139">
        <v>21933001.329999998</v>
      </c>
      <c r="P632" s="139">
        <v>28143001.329999998</v>
      </c>
      <c r="Q632" s="139">
        <f t="shared" si="259"/>
        <v>28143001.329999998</v>
      </c>
      <c r="R632" s="139">
        <f t="shared" si="260"/>
        <v>0</v>
      </c>
      <c r="S632" s="139">
        <f t="shared" si="261"/>
        <v>0</v>
      </c>
      <c r="T632" s="307"/>
      <c r="U632" s="324">
        <v>305153</v>
      </c>
      <c r="V632" s="329" t="s">
        <v>1443</v>
      </c>
      <c r="W632" s="332">
        <v>0</v>
      </c>
      <c r="X632" s="332">
        <v>0</v>
      </c>
      <c r="Y632" s="332">
        <v>0</v>
      </c>
      <c r="Z632" s="332">
        <v>0</v>
      </c>
      <c r="AA632" s="332">
        <v>0</v>
      </c>
      <c r="AB632" s="332">
        <v>28143001.329999998</v>
      </c>
      <c r="AC632" s="332">
        <v>28143001.329999998</v>
      </c>
      <c r="AD632" s="332">
        <v>0</v>
      </c>
      <c r="AE632" s="332">
        <v>0</v>
      </c>
      <c r="AF632" s="332">
        <v>28143001.329999998</v>
      </c>
      <c r="AG632" s="332">
        <v>0</v>
      </c>
      <c r="AH632" s="332">
        <v>0</v>
      </c>
      <c r="AI632" s="332">
        <v>0</v>
      </c>
      <c r="AJ632" s="332">
        <v>21933001.329999998</v>
      </c>
      <c r="AK632" s="332">
        <v>28143001.329999998</v>
      </c>
      <c r="AL632" s="332">
        <v>28143001.329999998</v>
      </c>
      <c r="AM632" s="332">
        <v>0</v>
      </c>
      <c r="AN632" s="332">
        <v>0</v>
      </c>
    </row>
    <row r="633" spans="1:40" s="263" customFormat="1" x14ac:dyDescent="0.25">
      <c r="A633" s="177">
        <v>305154</v>
      </c>
      <c r="B633" s="257" t="s">
        <v>1444</v>
      </c>
      <c r="C633" s="291">
        <v>9221343</v>
      </c>
      <c r="D633" s="139"/>
      <c r="E633" s="139"/>
      <c r="F633" s="139"/>
      <c r="G633" s="139">
        <v>43221290.670000002</v>
      </c>
      <c r="H633" s="139">
        <f t="shared" si="262"/>
        <v>43221290.670000002</v>
      </c>
      <c r="I633" s="139">
        <v>0</v>
      </c>
      <c r="J633" s="139">
        <v>42108234</v>
      </c>
      <c r="K633" s="139">
        <f t="shared" si="263"/>
        <v>1113056.6700000018</v>
      </c>
      <c r="L633" s="139">
        <v>0</v>
      </c>
      <c r="M633" s="139">
        <v>42108234</v>
      </c>
      <c r="N633" s="139">
        <f t="shared" si="258"/>
        <v>0</v>
      </c>
      <c r="O633" s="139">
        <v>0</v>
      </c>
      <c r="P633" s="139">
        <v>42108234</v>
      </c>
      <c r="Q633" s="139">
        <f t="shared" si="259"/>
        <v>0</v>
      </c>
      <c r="R633" s="139">
        <f t="shared" si="260"/>
        <v>1113056.6700000018</v>
      </c>
      <c r="S633" s="139">
        <f t="shared" si="261"/>
        <v>42108234</v>
      </c>
      <c r="T633" s="307"/>
      <c r="U633" s="324">
        <v>305154</v>
      </c>
      <c r="V633" s="329" t="s">
        <v>1444</v>
      </c>
      <c r="W633" s="332">
        <v>0</v>
      </c>
      <c r="X633" s="332">
        <v>0</v>
      </c>
      <c r="Y633" s="332">
        <v>0</v>
      </c>
      <c r="Z633" s="332">
        <v>0</v>
      </c>
      <c r="AA633" s="332">
        <v>0</v>
      </c>
      <c r="AB633" s="332">
        <v>43221290.670000002</v>
      </c>
      <c r="AC633" s="332">
        <v>43221290.670000002</v>
      </c>
      <c r="AD633" s="332">
        <v>0</v>
      </c>
      <c r="AE633" s="332">
        <v>42108234</v>
      </c>
      <c r="AF633" s="332">
        <v>1113056.6700000018</v>
      </c>
      <c r="AG633" s="332">
        <v>0</v>
      </c>
      <c r="AH633" s="332">
        <v>42108234</v>
      </c>
      <c r="AI633" s="332">
        <v>0</v>
      </c>
      <c r="AJ633" s="332">
        <v>0</v>
      </c>
      <c r="AK633" s="332">
        <v>42108234</v>
      </c>
      <c r="AL633" s="332">
        <v>0</v>
      </c>
      <c r="AM633" s="332">
        <v>1113056.6700000018</v>
      </c>
      <c r="AN633" s="332">
        <v>0</v>
      </c>
    </row>
    <row r="634" spans="1:40" s="263" customFormat="1" x14ac:dyDescent="0.25">
      <c r="A634" s="177">
        <v>305155</v>
      </c>
      <c r="B634" s="257" t="s">
        <v>1445</v>
      </c>
      <c r="C634" s="291">
        <v>14531979</v>
      </c>
      <c r="D634" s="139"/>
      <c r="E634" s="139"/>
      <c r="F634" s="139"/>
      <c r="G634" s="139">
        <v>16470485.6</v>
      </c>
      <c r="H634" s="139">
        <f t="shared" si="262"/>
        <v>16470485.6</v>
      </c>
      <c r="I634" s="139">
        <v>0</v>
      </c>
      <c r="J634" s="139">
        <v>0</v>
      </c>
      <c r="K634" s="139">
        <f t="shared" si="263"/>
        <v>16470485.6</v>
      </c>
      <c r="L634" s="139">
        <v>0</v>
      </c>
      <c r="M634" s="139">
        <v>0</v>
      </c>
      <c r="N634" s="139">
        <f t="shared" si="258"/>
        <v>0</v>
      </c>
      <c r="O634" s="139">
        <v>0</v>
      </c>
      <c r="P634" s="139">
        <v>0</v>
      </c>
      <c r="Q634" s="139">
        <f t="shared" si="259"/>
        <v>0</v>
      </c>
      <c r="R634" s="139">
        <f t="shared" si="260"/>
        <v>16470485.6</v>
      </c>
      <c r="S634" s="139">
        <f t="shared" si="261"/>
        <v>0</v>
      </c>
      <c r="T634" s="307"/>
      <c r="U634" s="324">
        <v>305155</v>
      </c>
      <c r="V634" s="329" t="s">
        <v>1445</v>
      </c>
      <c r="W634" s="332">
        <v>0</v>
      </c>
      <c r="X634" s="332">
        <v>0</v>
      </c>
      <c r="Y634" s="332">
        <v>0</v>
      </c>
      <c r="Z634" s="332">
        <v>0</v>
      </c>
      <c r="AA634" s="332">
        <v>0</v>
      </c>
      <c r="AB634" s="332">
        <v>16470485.6</v>
      </c>
      <c r="AC634" s="332">
        <v>16470485.6</v>
      </c>
      <c r="AD634" s="332">
        <v>0</v>
      </c>
      <c r="AE634" s="332">
        <v>0</v>
      </c>
      <c r="AF634" s="332">
        <v>16470485.6</v>
      </c>
      <c r="AG634" s="332">
        <v>0</v>
      </c>
      <c r="AH634" s="332">
        <v>0</v>
      </c>
      <c r="AI634" s="332">
        <v>0</v>
      </c>
      <c r="AJ634" s="332">
        <v>0</v>
      </c>
      <c r="AK634" s="332">
        <v>0</v>
      </c>
      <c r="AL634" s="332">
        <v>0</v>
      </c>
      <c r="AM634" s="332">
        <v>16470485.6</v>
      </c>
      <c r="AN634" s="332">
        <v>0</v>
      </c>
    </row>
    <row r="635" spans="1:40" s="263" customFormat="1" x14ac:dyDescent="0.25">
      <c r="A635" s="177">
        <v>305156</v>
      </c>
      <c r="B635" s="257" t="s">
        <v>1446</v>
      </c>
      <c r="C635" s="291">
        <v>22628659</v>
      </c>
      <c r="D635" s="139"/>
      <c r="E635" s="139"/>
      <c r="F635" s="139"/>
      <c r="G635" s="139">
        <v>32067413</v>
      </c>
      <c r="H635" s="139">
        <f t="shared" si="262"/>
        <v>32067413</v>
      </c>
      <c r="I635" s="139">
        <v>0</v>
      </c>
      <c r="J635" s="139">
        <v>0</v>
      </c>
      <c r="K635" s="139">
        <f t="shared" si="263"/>
        <v>32067413</v>
      </c>
      <c r="L635" s="139">
        <v>0</v>
      </c>
      <c r="M635" s="139">
        <v>0</v>
      </c>
      <c r="N635" s="139">
        <f t="shared" si="258"/>
        <v>0</v>
      </c>
      <c r="O635" s="139">
        <v>0</v>
      </c>
      <c r="P635" s="139">
        <v>0</v>
      </c>
      <c r="Q635" s="139">
        <f t="shared" si="259"/>
        <v>0</v>
      </c>
      <c r="R635" s="139">
        <f t="shared" si="260"/>
        <v>32067413</v>
      </c>
      <c r="S635" s="139">
        <f t="shared" si="261"/>
        <v>0</v>
      </c>
      <c r="T635" s="307"/>
      <c r="U635" s="324">
        <v>305156</v>
      </c>
      <c r="V635" s="329" t="s">
        <v>1446</v>
      </c>
      <c r="W635" s="332">
        <v>0</v>
      </c>
      <c r="X635" s="332">
        <v>0</v>
      </c>
      <c r="Y635" s="332">
        <v>0</v>
      </c>
      <c r="Z635" s="332">
        <v>0</v>
      </c>
      <c r="AA635" s="332">
        <v>0</v>
      </c>
      <c r="AB635" s="332">
        <v>32067413</v>
      </c>
      <c r="AC635" s="332">
        <v>32067413</v>
      </c>
      <c r="AD635" s="332">
        <v>0</v>
      </c>
      <c r="AE635" s="332">
        <v>0</v>
      </c>
      <c r="AF635" s="332">
        <v>32067413</v>
      </c>
      <c r="AG635" s="332">
        <v>0</v>
      </c>
      <c r="AH635" s="332">
        <v>0</v>
      </c>
      <c r="AI635" s="332">
        <v>0</v>
      </c>
      <c r="AJ635" s="332">
        <v>0</v>
      </c>
      <c r="AK635" s="332">
        <v>0</v>
      </c>
      <c r="AL635" s="332">
        <v>0</v>
      </c>
      <c r="AM635" s="332">
        <v>32067413</v>
      </c>
      <c r="AN635" s="332">
        <v>0</v>
      </c>
    </row>
    <row r="636" spans="1:40" s="263" customFormat="1" x14ac:dyDescent="0.25">
      <c r="A636" s="177">
        <v>305157</v>
      </c>
      <c r="B636" s="257" t="s">
        <v>1447</v>
      </c>
      <c r="C636" s="291">
        <v>0</v>
      </c>
      <c r="D636" s="139"/>
      <c r="E636" s="139"/>
      <c r="F636" s="139"/>
      <c r="G636" s="139">
        <v>11239396</v>
      </c>
      <c r="H636" s="139">
        <f t="shared" si="262"/>
        <v>11239396</v>
      </c>
      <c r="I636" s="139">
        <v>0</v>
      </c>
      <c r="J636" s="139">
        <v>0</v>
      </c>
      <c r="K636" s="139">
        <f t="shared" si="263"/>
        <v>11239396</v>
      </c>
      <c r="L636" s="139">
        <v>0</v>
      </c>
      <c r="M636" s="139">
        <v>0</v>
      </c>
      <c r="N636" s="139">
        <f t="shared" si="258"/>
        <v>0</v>
      </c>
      <c r="O636" s="139">
        <v>0</v>
      </c>
      <c r="P636" s="139">
        <v>0</v>
      </c>
      <c r="Q636" s="139">
        <f t="shared" si="259"/>
        <v>0</v>
      </c>
      <c r="R636" s="139">
        <f t="shared" si="260"/>
        <v>11239396</v>
      </c>
      <c r="S636" s="139">
        <f t="shared" si="261"/>
        <v>0</v>
      </c>
      <c r="T636" s="307"/>
      <c r="U636" s="324">
        <v>305157</v>
      </c>
      <c r="V636" s="329" t="s">
        <v>1447</v>
      </c>
      <c r="W636" s="332">
        <v>0</v>
      </c>
      <c r="X636" s="332">
        <v>0</v>
      </c>
      <c r="Y636" s="332">
        <v>0</v>
      </c>
      <c r="Z636" s="332">
        <v>0</v>
      </c>
      <c r="AA636" s="332">
        <v>0</v>
      </c>
      <c r="AB636" s="332">
        <v>11239396</v>
      </c>
      <c r="AC636" s="332">
        <v>11239396</v>
      </c>
      <c r="AD636" s="332">
        <v>0</v>
      </c>
      <c r="AE636" s="332">
        <v>0</v>
      </c>
      <c r="AF636" s="332">
        <v>11239396</v>
      </c>
      <c r="AG636" s="332">
        <v>0</v>
      </c>
      <c r="AH636" s="332">
        <v>0</v>
      </c>
      <c r="AI636" s="332">
        <v>0</v>
      </c>
      <c r="AJ636" s="332">
        <v>0</v>
      </c>
      <c r="AK636" s="332">
        <v>0</v>
      </c>
      <c r="AL636" s="332">
        <v>0</v>
      </c>
      <c r="AM636" s="332">
        <v>11239396</v>
      </c>
      <c r="AN636" s="332">
        <v>0</v>
      </c>
    </row>
    <row r="637" spans="1:40" s="263" customFormat="1" x14ac:dyDescent="0.25">
      <c r="A637" s="177">
        <v>305158</v>
      </c>
      <c r="B637" s="257" t="s">
        <v>1448</v>
      </c>
      <c r="C637" s="291">
        <v>557313617</v>
      </c>
      <c r="D637" s="139"/>
      <c r="E637" s="139"/>
      <c r="F637" s="139"/>
      <c r="G637" s="139">
        <v>32267967</v>
      </c>
      <c r="H637" s="139">
        <f t="shared" si="262"/>
        <v>32267967</v>
      </c>
      <c r="I637" s="139">
        <v>0</v>
      </c>
      <c r="J637" s="139">
        <v>15116929</v>
      </c>
      <c r="K637" s="139">
        <f t="shared" si="263"/>
        <v>17151038</v>
      </c>
      <c r="L637" s="139">
        <v>0</v>
      </c>
      <c r="M637" s="139">
        <v>0</v>
      </c>
      <c r="N637" s="139">
        <f t="shared" si="258"/>
        <v>15116929</v>
      </c>
      <c r="O637" s="139">
        <v>0</v>
      </c>
      <c r="P637" s="139">
        <v>15116929</v>
      </c>
      <c r="Q637" s="139">
        <f t="shared" si="259"/>
        <v>0</v>
      </c>
      <c r="R637" s="139">
        <f t="shared" si="260"/>
        <v>17151038</v>
      </c>
      <c r="S637" s="139">
        <f t="shared" si="261"/>
        <v>0</v>
      </c>
      <c r="T637" s="307"/>
      <c r="U637" s="324">
        <v>305158</v>
      </c>
      <c r="V637" s="329" t="s">
        <v>1448</v>
      </c>
      <c r="W637" s="332">
        <v>0</v>
      </c>
      <c r="X637" s="332">
        <v>0</v>
      </c>
      <c r="Y637" s="332">
        <v>0</v>
      </c>
      <c r="Z637" s="332">
        <v>0</v>
      </c>
      <c r="AA637" s="332">
        <v>0</v>
      </c>
      <c r="AB637" s="332">
        <v>32267967</v>
      </c>
      <c r="AC637" s="332">
        <v>32267967</v>
      </c>
      <c r="AD637" s="332">
        <v>0</v>
      </c>
      <c r="AE637" s="332">
        <v>15116929</v>
      </c>
      <c r="AF637" s="332">
        <v>17151038</v>
      </c>
      <c r="AG637" s="332">
        <v>0</v>
      </c>
      <c r="AH637" s="332">
        <v>0</v>
      </c>
      <c r="AI637" s="332">
        <v>15116929</v>
      </c>
      <c r="AJ637" s="332">
        <v>0</v>
      </c>
      <c r="AK637" s="332">
        <v>15116929</v>
      </c>
      <c r="AL637" s="332">
        <v>0</v>
      </c>
      <c r="AM637" s="332">
        <v>17151038</v>
      </c>
      <c r="AN637" s="332">
        <v>0</v>
      </c>
    </row>
    <row r="638" spans="1:40" s="263" customFormat="1" x14ac:dyDescent="0.25">
      <c r="A638" s="177">
        <v>305159</v>
      </c>
      <c r="B638" s="257" t="s">
        <v>1449</v>
      </c>
      <c r="C638" s="291">
        <v>3773489</v>
      </c>
      <c r="D638" s="139"/>
      <c r="E638" s="139"/>
      <c r="F638" s="139"/>
      <c r="G638" s="139">
        <v>8500000</v>
      </c>
      <c r="H638" s="139">
        <f t="shared" si="262"/>
        <v>8500000</v>
      </c>
      <c r="I638" s="139">
        <v>0</v>
      </c>
      <c r="J638" s="139">
        <v>7303064</v>
      </c>
      <c r="K638" s="139">
        <f t="shared" si="263"/>
        <v>1196936</v>
      </c>
      <c r="L638" s="139">
        <v>0</v>
      </c>
      <c r="M638" s="139">
        <v>7303064</v>
      </c>
      <c r="N638" s="139">
        <f t="shared" si="258"/>
        <v>0</v>
      </c>
      <c r="O638" s="139">
        <v>0</v>
      </c>
      <c r="P638" s="139">
        <v>7303064</v>
      </c>
      <c r="Q638" s="139">
        <f t="shared" si="259"/>
        <v>0</v>
      </c>
      <c r="R638" s="139">
        <f t="shared" si="260"/>
        <v>1196936</v>
      </c>
      <c r="S638" s="139">
        <f t="shared" si="261"/>
        <v>7303064</v>
      </c>
      <c r="T638" s="307"/>
      <c r="U638" s="324">
        <v>305159</v>
      </c>
      <c r="V638" s="329" t="s">
        <v>1449</v>
      </c>
      <c r="W638" s="332">
        <v>0</v>
      </c>
      <c r="X638" s="332">
        <v>0</v>
      </c>
      <c r="Y638" s="332">
        <v>0</v>
      </c>
      <c r="Z638" s="332">
        <v>0</v>
      </c>
      <c r="AA638" s="332">
        <v>0</v>
      </c>
      <c r="AB638" s="332">
        <v>8500000</v>
      </c>
      <c r="AC638" s="332">
        <v>8500000</v>
      </c>
      <c r="AD638" s="332">
        <v>0</v>
      </c>
      <c r="AE638" s="332">
        <v>7303064</v>
      </c>
      <c r="AF638" s="332">
        <v>1196936</v>
      </c>
      <c r="AG638" s="332">
        <v>0</v>
      </c>
      <c r="AH638" s="332">
        <v>7303064</v>
      </c>
      <c r="AI638" s="332">
        <v>0</v>
      </c>
      <c r="AJ638" s="332">
        <v>0</v>
      </c>
      <c r="AK638" s="332">
        <v>7303064</v>
      </c>
      <c r="AL638" s="332">
        <v>0</v>
      </c>
      <c r="AM638" s="332">
        <v>1196936</v>
      </c>
      <c r="AN638" s="332">
        <v>0</v>
      </c>
    </row>
    <row r="639" spans="1:40" s="263" customFormat="1" x14ac:dyDescent="0.25">
      <c r="A639" s="177">
        <v>305160</v>
      </c>
      <c r="B639" s="257" t="s">
        <v>1450</v>
      </c>
      <c r="C639" s="291">
        <v>9318607</v>
      </c>
      <c r="D639" s="139"/>
      <c r="E639" s="139"/>
      <c r="F639" s="139"/>
      <c r="G639" s="139">
        <v>15000000</v>
      </c>
      <c r="H639" s="139">
        <f t="shared" si="262"/>
        <v>15000000</v>
      </c>
      <c r="I639" s="139">
        <v>0</v>
      </c>
      <c r="J639" s="139">
        <v>0</v>
      </c>
      <c r="K639" s="139">
        <f t="shared" si="263"/>
        <v>15000000</v>
      </c>
      <c r="L639" s="139">
        <v>0</v>
      </c>
      <c r="M639" s="139">
        <v>0</v>
      </c>
      <c r="N639" s="139">
        <f t="shared" si="258"/>
        <v>0</v>
      </c>
      <c r="O639" s="139">
        <v>0</v>
      </c>
      <c r="P639" s="139">
        <v>0</v>
      </c>
      <c r="Q639" s="139">
        <f t="shared" si="259"/>
        <v>0</v>
      </c>
      <c r="R639" s="139">
        <f t="shared" si="260"/>
        <v>15000000</v>
      </c>
      <c r="S639" s="139">
        <f t="shared" si="261"/>
        <v>0</v>
      </c>
      <c r="T639" s="307"/>
      <c r="U639" s="324">
        <v>305160</v>
      </c>
      <c r="V639" s="329" t="s">
        <v>1450</v>
      </c>
      <c r="W639" s="332">
        <v>0</v>
      </c>
      <c r="X639" s="332">
        <v>0</v>
      </c>
      <c r="Y639" s="332">
        <v>0</v>
      </c>
      <c r="Z639" s="332">
        <v>0</v>
      </c>
      <c r="AA639" s="332">
        <v>0</v>
      </c>
      <c r="AB639" s="332">
        <v>15000000</v>
      </c>
      <c r="AC639" s="332">
        <v>15000000</v>
      </c>
      <c r="AD639" s="332">
        <v>0</v>
      </c>
      <c r="AE639" s="332">
        <v>0</v>
      </c>
      <c r="AF639" s="332">
        <v>15000000</v>
      </c>
      <c r="AG639" s="332">
        <v>0</v>
      </c>
      <c r="AH639" s="332">
        <v>0</v>
      </c>
      <c r="AI639" s="332">
        <v>0</v>
      </c>
      <c r="AJ639" s="332">
        <v>0</v>
      </c>
      <c r="AK639" s="332">
        <v>0</v>
      </c>
      <c r="AL639" s="332">
        <v>0</v>
      </c>
      <c r="AM639" s="332">
        <v>15000000</v>
      </c>
      <c r="AN639" s="332">
        <v>0</v>
      </c>
    </row>
    <row r="640" spans="1:40" s="263" customFormat="1" x14ac:dyDescent="0.25">
      <c r="A640" s="177">
        <v>305161</v>
      </c>
      <c r="B640" s="257" t="s">
        <v>1451</v>
      </c>
      <c r="C640" s="291">
        <v>0</v>
      </c>
      <c r="D640" s="139"/>
      <c r="E640" s="139"/>
      <c r="F640" s="139"/>
      <c r="G640" s="139">
        <v>1731600</v>
      </c>
      <c r="H640" s="139">
        <f t="shared" si="262"/>
        <v>1731600</v>
      </c>
      <c r="I640" s="139">
        <v>0</v>
      </c>
      <c r="J640" s="139">
        <v>0</v>
      </c>
      <c r="K640" s="139">
        <f t="shared" si="263"/>
        <v>1731600</v>
      </c>
      <c r="L640" s="139">
        <v>0</v>
      </c>
      <c r="M640" s="139">
        <v>0</v>
      </c>
      <c r="N640" s="139">
        <f t="shared" si="258"/>
        <v>0</v>
      </c>
      <c r="O640" s="139">
        <v>0</v>
      </c>
      <c r="P640" s="139">
        <v>0</v>
      </c>
      <c r="Q640" s="139">
        <f t="shared" si="259"/>
        <v>0</v>
      </c>
      <c r="R640" s="139">
        <f t="shared" si="260"/>
        <v>1731600</v>
      </c>
      <c r="S640" s="139">
        <f t="shared" si="261"/>
        <v>0</v>
      </c>
      <c r="T640" s="307"/>
      <c r="U640" s="324">
        <v>305161</v>
      </c>
      <c r="V640" s="329" t="s">
        <v>1451</v>
      </c>
      <c r="W640" s="332">
        <v>0</v>
      </c>
      <c r="X640" s="332">
        <v>0</v>
      </c>
      <c r="Y640" s="332">
        <v>0</v>
      </c>
      <c r="Z640" s="332">
        <v>0</v>
      </c>
      <c r="AA640" s="332">
        <v>0</v>
      </c>
      <c r="AB640" s="332">
        <v>1731600</v>
      </c>
      <c r="AC640" s="332">
        <v>1731600</v>
      </c>
      <c r="AD640" s="332">
        <v>0</v>
      </c>
      <c r="AE640" s="332">
        <v>0</v>
      </c>
      <c r="AF640" s="332">
        <v>1731600</v>
      </c>
      <c r="AG640" s="332">
        <v>0</v>
      </c>
      <c r="AH640" s="332">
        <v>0</v>
      </c>
      <c r="AI640" s="332">
        <v>0</v>
      </c>
      <c r="AJ640" s="332">
        <v>0</v>
      </c>
      <c r="AK640" s="332">
        <v>0</v>
      </c>
      <c r="AL640" s="332">
        <v>0</v>
      </c>
      <c r="AM640" s="332">
        <v>1731600</v>
      </c>
      <c r="AN640" s="332">
        <v>0</v>
      </c>
    </row>
    <row r="641" spans="1:40" s="263" customFormat="1" x14ac:dyDescent="0.25">
      <c r="A641" s="177">
        <v>305162</v>
      </c>
      <c r="B641" s="257" t="s">
        <v>1452</v>
      </c>
      <c r="C641" s="291">
        <v>117747158</v>
      </c>
      <c r="D641" s="139"/>
      <c r="E641" s="139"/>
      <c r="F641" s="139"/>
      <c r="G641" s="139">
        <v>9619000</v>
      </c>
      <c r="H641" s="139">
        <f t="shared" si="262"/>
        <v>9619000</v>
      </c>
      <c r="I641" s="139">
        <v>124700</v>
      </c>
      <c r="J641" s="139">
        <v>124700</v>
      </c>
      <c r="K641" s="139">
        <f t="shared" si="263"/>
        <v>9494300</v>
      </c>
      <c r="L641" s="139">
        <v>124700</v>
      </c>
      <c r="M641" s="139">
        <v>124700</v>
      </c>
      <c r="N641" s="139">
        <f t="shared" si="258"/>
        <v>0</v>
      </c>
      <c r="O641" s="139">
        <v>0</v>
      </c>
      <c r="P641" s="139">
        <v>9619000</v>
      </c>
      <c r="Q641" s="139">
        <f t="shared" si="259"/>
        <v>9494300</v>
      </c>
      <c r="R641" s="139">
        <f t="shared" si="260"/>
        <v>0</v>
      </c>
      <c r="S641" s="139">
        <f t="shared" si="261"/>
        <v>124700</v>
      </c>
      <c r="T641" s="307"/>
      <c r="U641" s="324">
        <v>305162</v>
      </c>
      <c r="V641" s="329" t="s">
        <v>1452</v>
      </c>
      <c r="W641" s="332">
        <v>0</v>
      </c>
      <c r="X641" s="332">
        <v>0</v>
      </c>
      <c r="Y641" s="332">
        <v>0</v>
      </c>
      <c r="Z641" s="332">
        <v>0</v>
      </c>
      <c r="AA641" s="332">
        <v>0</v>
      </c>
      <c r="AB641" s="332">
        <v>9619000</v>
      </c>
      <c r="AC641" s="332">
        <v>9619000</v>
      </c>
      <c r="AD641" s="332">
        <v>124700</v>
      </c>
      <c r="AE641" s="332">
        <v>124700</v>
      </c>
      <c r="AF641" s="332">
        <v>9494300</v>
      </c>
      <c r="AG641" s="332">
        <v>124700</v>
      </c>
      <c r="AH641" s="332">
        <v>124700</v>
      </c>
      <c r="AI641" s="332">
        <v>0</v>
      </c>
      <c r="AJ641" s="332">
        <v>0</v>
      </c>
      <c r="AK641" s="332">
        <v>9619000</v>
      </c>
      <c r="AL641" s="332">
        <v>9494300</v>
      </c>
      <c r="AM641" s="332">
        <v>0</v>
      </c>
      <c r="AN641" s="332">
        <v>0</v>
      </c>
    </row>
    <row r="642" spans="1:40" s="263" customFormat="1" x14ac:dyDescent="0.25">
      <c r="A642" s="177">
        <v>305163</v>
      </c>
      <c r="B642" s="257" t="s">
        <v>1453</v>
      </c>
      <c r="C642" s="291">
        <v>8349732</v>
      </c>
      <c r="D642" s="139"/>
      <c r="E642" s="139"/>
      <c r="F642" s="139"/>
      <c r="G642" s="139">
        <v>568512</v>
      </c>
      <c r="H642" s="139">
        <f t="shared" si="262"/>
        <v>568512</v>
      </c>
      <c r="I642" s="139">
        <v>0</v>
      </c>
      <c r="J642" s="139">
        <v>0</v>
      </c>
      <c r="K642" s="139">
        <f t="shared" si="263"/>
        <v>568512</v>
      </c>
      <c r="L642" s="139">
        <v>0</v>
      </c>
      <c r="M642" s="139">
        <v>0</v>
      </c>
      <c r="N642" s="139">
        <f t="shared" si="258"/>
        <v>0</v>
      </c>
      <c r="O642" s="139">
        <v>0</v>
      </c>
      <c r="P642" s="139">
        <v>0</v>
      </c>
      <c r="Q642" s="139">
        <f t="shared" si="259"/>
        <v>0</v>
      </c>
      <c r="R642" s="139">
        <f t="shared" si="260"/>
        <v>568512</v>
      </c>
      <c r="S642" s="139">
        <f t="shared" si="261"/>
        <v>0</v>
      </c>
      <c r="T642" s="307"/>
      <c r="U642" s="324">
        <v>305163</v>
      </c>
      <c r="V642" s="329" t="s">
        <v>1453</v>
      </c>
      <c r="W642" s="332">
        <v>0</v>
      </c>
      <c r="X642" s="332">
        <v>0</v>
      </c>
      <c r="Y642" s="332">
        <v>0</v>
      </c>
      <c r="Z642" s="332">
        <v>0</v>
      </c>
      <c r="AA642" s="332">
        <v>0</v>
      </c>
      <c r="AB642" s="332">
        <v>568512</v>
      </c>
      <c r="AC642" s="332">
        <v>568512</v>
      </c>
      <c r="AD642" s="332">
        <v>0</v>
      </c>
      <c r="AE642" s="332">
        <v>0</v>
      </c>
      <c r="AF642" s="332">
        <v>568512</v>
      </c>
      <c r="AG642" s="332">
        <v>0</v>
      </c>
      <c r="AH642" s="332">
        <v>0</v>
      </c>
      <c r="AI642" s="332">
        <v>0</v>
      </c>
      <c r="AJ642" s="332">
        <v>0</v>
      </c>
      <c r="AK642" s="332">
        <v>0</v>
      </c>
      <c r="AL642" s="332">
        <v>0</v>
      </c>
      <c r="AM642" s="332">
        <v>568512</v>
      </c>
      <c r="AN642" s="332">
        <v>0</v>
      </c>
    </row>
    <row r="643" spans="1:40" s="263" customFormat="1" x14ac:dyDescent="0.25">
      <c r="A643" s="177">
        <v>305164</v>
      </c>
      <c r="B643" s="257" t="s">
        <v>1454</v>
      </c>
      <c r="C643" s="291">
        <v>36815201</v>
      </c>
      <c r="D643" s="139"/>
      <c r="E643" s="139"/>
      <c r="F643" s="139"/>
      <c r="G643" s="139">
        <v>4000000</v>
      </c>
      <c r="H643" s="139">
        <f t="shared" si="262"/>
        <v>4000000</v>
      </c>
      <c r="I643" s="139">
        <v>0</v>
      </c>
      <c r="J643" s="139">
        <v>0</v>
      </c>
      <c r="K643" s="139">
        <f t="shared" si="263"/>
        <v>4000000</v>
      </c>
      <c r="L643" s="139">
        <v>0</v>
      </c>
      <c r="M643" s="139">
        <v>0</v>
      </c>
      <c r="N643" s="139">
        <f t="shared" si="258"/>
        <v>0</v>
      </c>
      <c r="O643" s="139">
        <v>0</v>
      </c>
      <c r="P643" s="139">
        <v>0</v>
      </c>
      <c r="Q643" s="139">
        <f t="shared" si="259"/>
        <v>0</v>
      </c>
      <c r="R643" s="139">
        <f t="shared" si="260"/>
        <v>4000000</v>
      </c>
      <c r="S643" s="139">
        <f t="shared" si="261"/>
        <v>0</v>
      </c>
      <c r="T643" s="307"/>
      <c r="U643" s="324">
        <v>305164</v>
      </c>
      <c r="V643" s="329" t="s">
        <v>1454</v>
      </c>
      <c r="W643" s="332">
        <v>0</v>
      </c>
      <c r="X643" s="332">
        <v>0</v>
      </c>
      <c r="Y643" s="332">
        <v>0</v>
      </c>
      <c r="Z643" s="332">
        <v>0</v>
      </c>
      <c r="AA643" s="332">
        <v>0</v>
      </c>
      <c r="AB643" s="332">
        <v>4000000</v>
      </c>
      <c r="AC643" s="332">
        <v>4000000</v>
      </c>
      <c r="AD643" s="332">
        <v>0</v>
      </c>
      <c r="AE643" s="332">
        <v>0</v>
      </c>
      <c r="AF643" s="332">
        <v>4000000</v>
      </c>
      <c r="AG643" s="332">
        <v>0</v>
      </c>
      <c r="AH643" s="332">
        <v>0</v>
      </c>
      <c r="AI643" s="332">
        <v>0</v>
      </c>
      <c r="AJ643" s="332">
        <v>0</v>
      </c>
      <c r="AK643" s="332">
        <v>0</v>
      </c>
      <c r="AL643" s="332">
        <v>0</v>
      </c>
      <c r="AM643" s="332">
        <v>4000000</v>
      </c>
      <c r="AN643" s="332">
        <v>0</v>
      </c>
    </row>
    <row r="644" spans="1:40" s="263" customFormat="1" ht="26.25" customHeight="1" x14ac:dyDescent="0.25">
      <c r="A644" s="177">
        <v>305165</v>
      </c>
      <c r="B644" s="257" t="s">
        <v>1455</v>
      </c>
      <c r="C644" s="291">
        <v>55515435.939999998</v>
      </c>
      <c r="D644" s="139"/>
      <c r="E644" s="139"/>
      <c r="F644" s="139"/>
      <c r="G644" s="139">
        <v>19267400</v>
      </c>
      <c r="H644" s="139">
        <f t="shared" si="262"/>
        <v>19267400</v>
      </c>
      <c r="I644" s="139">
        <v>0</v>
      </c>
      <c r="J644" s="139">
        <v>0</v>
      </c>
      <c r="K644" s="139">
        <f t="shared" si="263"/>
        <v>19267400</v>
      </c>
      <c r="L644" s="139">
        <v>0</v>
      </c>
      <c r="M644" s="139">
        <v>0</v>
      </c>
      <c r="N644" s="139">
        <f t="shared" si="258"/>
        <v>0</v>
      </c>
      <c r="O644" s="139">
        <v>0</v>
      </c>
      <c r="P644" s="139">
        <v>0</v>
      </c>
      <c r="Q644" s="139">
        <f t="shared" si="259"/>
        <v>0</v>
      </c>
      <c r="R644" s="139">
        <f t="shared" si="260"/>
        <v>19267400</v>
      </c>
      <c r="S644" s="139">
        <f t="shared" si="261"/>
        <v>0</v>
      </c>
      <c r="T644" s="307"/>
      <c r="U644" s="324">
        <v>305165</v>
      </c>
      <c r="V644" s="329" t="s">
        <v>1455</v>
      </c>
      <c r="W644" s="332">
        <v>0</v>
      </c>
      <c r="X644" s="332">
        <v>0</v>
      </c>
      <c r="Y644" s="332">
        <v>0</v>
      </c>
      <c r="Z644" s="332">
        <v>0</v>
      </c>
      <c r="AA644" s="332">
        <v>0</v>
      </c>
      <c r="AB644" s="332">
        <v>19267400</v>
      </c>
      <c r="AC644" s="332">
        <v>19267400</v>
      </c>
      <c r="AD644" s="332">
        <v>0</v>
      </c>
      <c r="AE644" s="332">
        <v>0</v>
      </c>
      <c r="AF644" s="332">
        <v>19267400</v>
      </c>
      <c r="AG644" s="332">
        <v>0</v>
      </c>
      <c r="AH644" s="332">
        <v>0</v>
      </c>
      <c r="AI644" s="332">
        <v>0</v>
      </c>
      <c r="AJ644" s="332">
        <v>0</v>
      </c>
      <c r="AK644" s="332">
        <v>0</v>
      </c>
      <c r="AL644" s="332">
        <v>0</v>
      </c>
      <c r="AM644" s="332">
        <v>19267400</v>
      </c>
      <c r="AN644" s="332">
        <v>0</v>
      </c>
    </row>
    <row r="645" spans="1:40" s="263" customFormat="1" x14ac:dyDescent="0.25">
      <c r="A645" s="177">
        <v>305166</v>
      </c>
      <c r="B645" s="257" t="s">
        <v>1456</v>
      </c>
      <c r="C645" s="291">
        <v>10726840</v>
      </c>
      <c r="D645" s="139"/>
      <c r="E645" s="139"/>
      <c r="F645" s="139"/>
      <c r="G645" s="139">
        <v>7922935</v>
      </c>
      <c r="H645" s="139">
        <f t="shared" si="262"/>
        <v>7922935</v>
      </c>
      <c r="I645" s="139">
        <v>0</v>
      </c>
      <c r="J645" s="139">
        <v>0</v>
      </c>
      <c r="K645" s="139">
        <f t="shared" si="263"/>
        <v>7922935</v>
      </c>
      <c r="L645" s="139">
        <v>0</v>
      </c>
      <c r="M645" s="139">
        <v>0</v>
      </c>
      <c r="N645" s="139">
        <f t="shared" si="258"/>
        <v>0</v>
      </c>
      <c r="O645" s="139">
        <v>0</v>
      </c>
      <c r="P645" s="139">
        <v>0</v>
      </c>
      <c r="Q645" s="139">
        <f t="shared" si="259"/>
        <v>0</v>
      </c>
      <c r="R645" s="139">
        <f t="shared" si="260"/>
        <v>7922935</v>
      </c>
      <c r="S645" s="139">
        <f t="shared" si="261"/>
        <v>0</v>
      </c>
      <c r="T645" s="307"/>
      <c r="U645" s="324">
        <v>305166</v>
      </c>
      <c r="V645" s="329" t="s">
        <v>1456</v>
      </c>
      <c r="W645" s="332">
        <v>0</v>
      </c>
      <c r="X645" s="332">
        <v>0</v>
      </c>
      <c r="Y645" s="332">
        <v>0</v>
      </c>
      <c r="Z645" s="332">
        <v>0</v>
      </c>
      <c r="AA645" s="332">
        <v>0</v>
      </c>
      <c r="AB645" s="332">
        <v>7922935</v>
      </c>
      <c r="AC645" s="332">
        <v>7922935</v>
      </c>
      <c r="AD645" s="332">
        <v>0</v>
      </c>
      <c r="AE645" s="332">
        <v>0</v>
      </c>
      <c r="AF645" s="332">
        <v>7922935</v>
      </c>
      <c r="AG645" s="332">
        <v>0</v>
      </c>
      <c r="AH645" s="332">
        <v>0</v>
      </c>
      <c r="AI645" s="332">
        <v>0</v>
      </c>
      <c r="AJ645" s="332">
        <v>0</v>
      </c>
      <c r="AK645" s="332">
        <v>0</v>
      </c>
      <c r="AL645" s="332">
        <v>0</v>
      </c>
      <c r="AM645" s="332">
        <v>7922935</v>
      </c>
      <c r="AN645" s="332">
        <v>0</v>
      </c>
    </row>
    <row r="646" spans="1:40" s="263" customFormat="1" ht="26.25" customHeight="1" x14ac:dyDescent="0.25">
      <c r="A646" s="177">
        <v>305167</v>
      </c>
      <c r="B646" s="257" t="s">
        <v>1457</v>
      </c>
      <c r="C646" s="291">
        <v>12090418</v>
      </c>
      <c r="D646" s="139"/>
      <c r="E646" s="139"/>
      <c r="F646" s="139"/>
      <c r="G646" s="139">
        <v>4355157</v>
      </c>
      <c r="H646" s="139">
        <f t="shared" si="262"/>
        <v>4355157</v>
      </c>
      <c r="I646" s="139">
        <v>922000</v>
      </c>
      <c r="J646" s="139">
        <v>1009494</v>
      </c>
      <c r="K646" s="139">
        <f t="shared" si="263"/>
        <v>3345663</v>
      </c>
      <c r="L646" s="139">
        <v>0</v>
      </c>
      <c r="M646" s="139">
        <v>0</v>
      </c>
      <c r="N646" s="139">
        <f t="shared" si="258"/>
        <v>1009494</v>
      </c>
      <c r="O646" s="139">
        <v>0</v>
      </c>
      <c r="P646" s="139">
        <v>1009494</v>
      </c>
      <c r="Q646" s="139">
        <f t="shared" si="259"/>
        <v>0</v>
      </c>
      <c r="R646" s="139">
        <f t="shared" si="260"/>
        <v>3345663</v>
      </c>
      <c r="S646" s="139">
        <f t="shared" si="261"/>
        <v>0</v>
      </c>
      <c r="T646" s="307"/>
      <c r="U646" s="324">
        <v>305167</v>
      </c>
      <c r="V646" s="329" t="s">
        <v>1457</v>
      </c>
      <c r="W646" s="332">
        <v>0</v>
      </c>
      <c r="X646" s="332">
        <v>0</v>
      </c>
      <c r="Y646" s="332">
        <v>0</v>
      </c>
      <c r="Z646" s="332">
        <v>0</v>
      </c>
      <c r="AA646" s="332">
        <v>0</v>
      </c>
      <c r="AB646" s="332">
        <v>4355157</v>
      </c>
      <c r="AC646" s="332">
        <v>4355157</v>
      </c>
      <c r="AD646" s="332">
        <v>922000</v>
      </c>
      <c r="AE646" s="332">
        <v>1009494</v>
      </c>
      <c r="AF646" s="332">
        <v>3345663</v>
      </c>
      <c r="AG646" s="332">
        <v>0</v>
      </c>
      <c r="AH646" s="332">
        <v>0</v>
      </c>
      <c r="AI646" s="332">
        <v>1009494</v>
      </c>
      <c r="AJ646" s="332">
        <v>0</v>
      </c>
      <c r="AK646" s="332">
        <v>1009494</v>
      </c>
      <c r="AL646" s="332">
        <v>0</v>
      </c>
      <c r="AM646" s="332">
        <v>3345663</v>
      </c>
      <c r="AN646" s="332">
        <v>0</v>
      </c>
    </row>
    <row r="647" spans="1:40" s="263" customFormat="1" ht="26.25" customHeight="1" x14ac:dyDescent="0.25">
      <c r="A647" s="177">
        <v>305168</v>
      </c>
      <c r="B647" s="257" t="s">
        <v>1458</v>
      </c>
      <c r="C647" s="291">
        <v>0</v>
      </c>
      <c r="D647" s="139"/>
      <c r="E647" s="139"/>
      <c r="F647" s="139"/>
      <c r="G647" s="139">
        <v>23498721</v>
      </c>
      <c r="H647" s="139">
        <f t="shared" si="262"/>
        <v>23498721</v>
      </c>
      <c r="I647" s="139">
        <v>0</v>
      </c>
      <c r="J647" s="139">
        <v>23498721</v>
      </c>
      <c r="K647" s="139">
        <f t="shared" si="263"/>
        <v>0</v>
      </c>
      <c r="L647" s="139">
        <v>0</v>
      </c>
      <c r="M647" s="139">
        <v>23498721</v>
      </c>
      <c r="N647" s="139">
        <f t="shared" si="258"/>
        <v>0</v>
      </c>
      <c r="O647" s="139">
        <v>0</v>
      </c>
      <c r="P647" s="139">
        <v>23498721</v>
      </c>
      <c r="Q647" s="139">
        <f t="shared" si="259"/>
        <v>0</v>
      </c>
      <c r="R647" s="139">
        <f t="shared" si="260"/>
        <v>0</v>
      </c>
      <c r="S647" s="139">
        <f t="shared" si="261"/>
        <v>23498721</v>
      </c>
      <c r="T647" s="307"/>
      <c r="U647" s="324">
        <v>305168</v>
      </c>
      <c r="V647" s="329" t="s">
        <v>1458</v>
      </c>
      <c r="W647" s="332">
        <v>0</v>
      </c>
      <c r="X647" s="332">
        <v>0</v>
      </c>
      <c r="Y647" s="332">
        <v>0</v>
      </c>
      <c r="Z647" s="332">
        <v>0</v>
      </c>
      <c r="AA647" s="332">
        <v>0</v>
      </c>
      <c r="AB647" s="332">
        <v>23498721</v>
      </c>
      <c r="AC647" s="332">
        <v>23498721</v>
      </c>
      <c r="AD647" s="332">
        <v>0</v>
      </c>
      <c r="AE647" s="332">
        <v>23498721</v>
      </c>
      <c r="AF647" s="332">
        <v>0</v>
      </c>
      <c r="AG647" s="332">
        <v>0</v>
      </c>
      <c r="AH647" s="332">
        <v>23498721</v>
      </c>
      <c r="AI647" s="332">
        <v>0</v>
      </c>
      <c r="AJ647" s="332">
        <v>0</v>
      </c>
      <c r="AK647" s="332">
        <v>23498721</v>
      </c>
      <c r="AL647" s="332">
        <v>0</v>
      </c>
      <c r="AM647" s="332">
        <v>0</v>
      </c>
      <c r="AN647" s="332">
        <v>0</v>
      </c>
    </row>
    <row r="648" spans="1:40" s="263" customFormat="1" ht="26.25" customHeight="1" x14ac:dyDescent="0.25">
      <c r="A648" s="177">
        <v>305169</v>
      </c>
      <c r="B648" s="257" t="s">
        <v>1459</v>
      </c>
      <c r="C648" s="291">
        <v>17492987</v>
      </c>
      <c r="D648" s="139"/>
      <c r="E648" s="139"/>
      <c r="F648" s="139"/>
      <c r="G648" s="139">
        <v>30000000</v>
      </c>
      <c r="H648" s="139">
        <f t="shared" si="262"/>
        <v>30000000</v>
      </c>
      <c r="I648" s="139">
        <v>0</v>
      </c>
      <c r="J648" s="139">
        <v>30000000</v>
      </c>
      <c r="K648" s="139">
        <f t="shared" si="263"/>
        <v>0</v>
      </c>
      <c r="L648" s="139">
        <v>0</v>
      </c>
      <c r="M648" s="139">
        <v>30000000</v>
      </c>
      <c r="N648" s="139">
        <f t="shared" si="258"/>
        <v>0</v>
      </c>
      <c r="O648" s="139">
        <v>0</v>
      </c>
      <c r="P648" s="139">
        <v>30000000</v>
      </c>
      <c r="Q648" s="139">
        <f t="shared" si="259"/>
        <v>0</v>
      </c>
      <c r="R648" s="139">
        <f t="shared" si="260"/>
        <v>0</v>
      </c>
      <c r="S648" s="139">
        <f t="shared" si="261"/>
        <v>30000000</v>
      </c>
      <c r="T648" s="307"/>
      <c r="U648" s="324">
        <v>305169</v>
      </c>
      <c r="V648" s="329" t="s">
        <v>1459</v>
      </c>
      <c r="W648" s="332">
        <v>0</v>
      </c>
      <c r="X648" s="332">
        <v>0</v>
      </c>
      <c r="Y648" s="332">
        <v>0</v>
      </c>
      <c r="Z648" s="332">
        <v>0</v>
      </c>
      <c r="AA648" s="332">
        <v>0</v>
      </c>
      <c r="AB648" s="332">
        <v>30000000</v>
      </c>
      <c r="AC648" s="332">
        <v>30000000</v>
      </c>
      <c r="AD648" s="332">
        <v>0</v>
      </c>
      <c r="AE648" s="332">
        <v>30000000</v>
      </c>
      <c r="AF648" s="332">
        <v>0</v>
      </c>
      <c r="AG648" s="332">
        <v>0</v>
      </c>
      <c r="AH648" s="332">
        <v>30000000</v>
      </c>
      <c r="AI648" s="332">
        <v>0</v>
      </c>
      <c r="AJ648" s="332">
        <v>0</v>
      </c>
      <c r="AK648" s="332">
        <v>30000000</v>
      </c>
      <c r="AL648" s="332">
        <v>0</v>
      </c>
      <c r="AM648" s="332">
        <v>0</v>
      </c>
      <c r="AN648" s="332">
        <v>0</v>
      </c>
    </row>
    <row r="649" spans="1:40" s="263" customFormat="1" ht="26.25" customHeight="1" x14ac:dyDescent="0.25">
      <c r="A649" s="177">
        <v>305170</v>
      </c>
      <c r="B649" s="257" t="s">
        <v>1460</v>
      </c>
      <c r="C649" s="291">
        <v>50000000</v>
      </c>
      <c r="D649" s="139"/>
      <c r="E649" s="139"/>
      <c r="F649" s="139"/>
      <c r="G649" s="139">
        <v>5000000</v>
      </c>
      <c r="H649" s="139">
        <f t="shared" si="262"/>
        <v>5000000</v>
      </c>
      <c r="I649" s="139">
        <v>0</v>
      </c>
      <c r="J649" s="139">
        <v>0</v>
      </c>
      <c r="K649" s="139">
        <f t="shared" si="263"/>
        <v>5000000</v>
      </c>
      <c r="L649" s="139">
        <v>0</v>
      </c>
      <c r="M649" s="139">
        <v>0</v>
      </c>
      <c r="N649" s="139">
        <f t="shared" si="258"/>
        <v>0</v>
      </c>
      <c r="O649" s="139">
        <v>0</v>
      </c>
      <c r="P649" s="139">
        <v>0</v>
      </c>
      <c r="Q649" s="139">
        <f t="shared" si="259"/>
        <v>0</v>
      </c>
      <c r="R649" s="139">
        <f t="shared" si="260"/>
        <v>5000000</v>
      </c>
      <c r="S649" s="139">
        <f t="shared" si="261"/>
        <v>0</v>
      </c>
      <c r="T649" s="307"/>
      <c r="U649" s="324">
        <v>305170</v>
      </c>
      <c r="V649" s="329" t="s">
        <v>1460</v>
      </c>
      <c r="W649" s="332">
        <v>0</v>
      </c>
      <c r="X649" s="332">
        <v>0</v>
      </c>
      <c r="Y649" s="332">
        <v>0</v>
      </c>
      <c r="Z649" s="332">
        <v>0</v>
      </c>
      <c r="AA649" s="332">
        <v>0</v>
      </c>
      <c r="AB649" s="332">
        <v>5000000</v>
      </c>
      <c r="AC649" s="332">
        <v>5000000</v>
      </c>
      <c r="AD649" s="332">
        <v>0</v>
      </c>
      <c r="AE649" s="332">
        <v>0</v>
      </c>
      <c r="AF649" s="332">
        <v>5000000</v>
      </c>
      <c r="AG649" s="332">
        <v>0</v>
      </c>
      <c r="AH649" s="332">
        <v>0</v>
      </c>
      <c r="AI649" s="332">
        <v>0</v>
      </c>
      <c r="AJ649" s="332">
        <v>0</v>
      </c>
      <c r="AK649" s="332">
        <v>0</v>
      </c>
      <c r="AL649" s="332">
        <v>0</v>
      </c>
      <c r="AM649" s="332">
        <v>5000000</v>
      </c>
      <c r="AN649" s="332">
        <v>0</v>
      </c>
    </row>
    <row r="650" spans="1:40" s="263" customFormat="1" ht="26.25" customHeight="1" x14ac:dyDescent="0.25">
      <c r="A650" s="177">
        <v>305171</v>
      </c>
      <c r="B650" s="257" t="s">
        <v>1461</v>
      </c>
      <c r="C650" s="291">
        <v>8128185</v>
      </c>
      <c r="D650" s="139"/>
      <c r="E650" s="139"/>
      <c r="F650" s="139"/>
      <c r="G650" s="139">
        <v>5000000</v>
      </c>
      <c r="H650" s="139">
        <f t="shared" si="262"/>
        <v>5000000</v>
      </c>
      <c r="I650" s="139">
        <v>0</v>
      </c>
      <c r="J650" s="139">
        <v>0</v>
      </c>
      <c r="K650" s="139">
        <f t="shared" si="263"/>
        <v>5000000</v>
      </c>
      <c r="L650" s="139">
        <v>0</v>
      </c>
      <c r="M650" s="139">
        <v>0</v>
      </c>
      <c r="N650" s="139">
        <f t="shared" si="258"/>
        <v>0</v>
      </c>
      <c r="O650" s="139">
        <v>0</v>
      </c>
      <c r="P650" s="139">
        <v>0</v>
      </c>
      <c r="Q650" s="139">
        <f t="shared" si="259"/>
        <v>0</v>
      </c>
      <c r="R650" s="139">
        <f t="shared" si="260"/>
        <v>5000000</v>
      </c>
      <c r="S650" s="139">
        <f t="shared" si="261"/>
        <v>0</v>
      </c>
      <c r="T650" s="307"/>
      <c r="U650" s="324">
        <v>305171</v>
      </c>
      <c r="V650" s="329" t="s">
        <v>1461</v>
      </c>
      <c r="W650" s="332">
        <v>0</v>
      </c>
      <c r="X650" s="332">
        <v>0</v>
      </c>
      <c r="Y650" s="332">
        <v>0</v>
      </c>
      <c r="Z650" s="332">
        <v>0</v>
      </c>
      <c r="AA650" s="332">
        <v>0</v>
      </c>
      <c r="AB650" s="332">
        <v>5000000</v>
      </c>
      <c r="AC650" s="332">
        <v>5000000</v>
      </c>
      <c r="AD650" s="332">
        <v>0</v>
      </c>
      <c r="AE650" s="332">
        <v>0</v>
      </c>
      <c r="AF650" s="332">
        <v>5000000</v>
      </c>
      <c r="AG650" s="332">
        <v>0</v>
      </c>
      <c r="AH650" s="332">
        <v>0</v>
      </c>
      <c r="AI650" s="332">
        <v>0</v>
      </c>
      <c r="AJ650" s="332">
        <v>0</v>
      </c>
      <c r="AK650" s="332">
        <v>0</v>
      </c>
      <c r="AL650" s="332">
        <v>0</v>
      </c>
      <c r="AM650" s="332">
        <v>5000000</v>
      </c>
      <c r="AN650" s="332">
        <v>0</v>
      </c>
    </row>
    <row r="651" spans="1:40" s="263" customFormat="1" ht="26.25" customHeight="1" x14ac:dyDescent="0.25">
      <c r="A651" s="177">
        <v>305172</v>
      </c>
      <c r="B651" s="257" t="s">
        <v>1462</v>
      </c>
      <c r="C651" s="291">
        <v>20381556</v>
      </c>
      <c r="D651" s="139"/>
      <c r="E651" s="139"/>
      <c r="F651" s="139"/>
      <c r="G651" s="139">
        <v>10000000</v>
      </c>
      <c r="H651" s="139">
        <f t="shared" si="262"/>
        <v>10000000</v>
      </c>
      <c r="I651" s="139">
        <v>0</v>
      </c>
      <c r="J651" s="139">
        <v>0</v>
      </c>
      <c r="K651" s="139">
        <f t="shared" si="263"/>
        <v>10000000</v>
      </c>
      <c r="L651" s="139">
        <v>0</v>
      </c>
      <c r="M651" s="139">
        <v>0</v>
      </c>
      <c r="N651" s="139">
        <f t="shared" si="258"/>
        <v>0</v>
      </c>
      <c r="O651" s="139">
        <v>0</v>
      </c>
      <c r="P651" s="139">
        <v>0</v>
      </c>
      <c r="Q651" s="139">
        <f t="shared" si="259"/>
        <v>0</v>
      </c>
      <c r="R651" s="139">
        <f t="shared" si="260"/>
        <v>10000000</v>
      </c>
      <c r="S651" s="139">
        <f t="shared" si="261"/>
        <v>0</v>
      </c>
      <c r="T651" s="307"/>
      <c r="U651" s="324">
        <v>305172</v>
      </c>
      <c r="V651" s="329" t="s">
        <v>1462</v>
      </c>
      <c r="W651" s="332">
        <v>0</v>
      </c>
      <c r="X651" s="332">
        <v>0</v>
      </c>
      <c r="Y651" s="332">
        <v>0</v>
      </c>
      <c r="Z651" s="332">
        <v>0</v>
      </c>
      <c r="AA651" s="332">
        <v>0</v>
      </c>
      <c r="AB651" s="332">
        <v>10000000</v>
      </c>
      <c r="AC651" s="332">
        <v>10000000</v>
      </c>
      <c r="AD651" s="332">
        <v>0</v>
      </c>
      <c r="AE651" s="332">
        <v>0</v>
      </c>
      <c r="AF651" s="332">
        <v>10000000</v>
      </c>
      <c r="AG651" s="332">
        <v>0</v>
      </c>
      <c r="AH651" s="332">
        <v>0</v>
      </c>
      <c r="AI651" s="332">
        <v>0</v>
      </c>
      <c r="AJ651" s="332">
        <v>0</v>
      </c>
      <c r="AK651" s="332">
        <v>0</v>
      </c>
      <c r="AL651" s="332">
        <v>0</v>
      </c>
      <c r="AM651" s="332">
        <v>10000000</v>
      </c>
      <c r="AN651" s="332">
        <v>0</v>
      </c>
    </row>
    <row r="652" spans="1:40" s="263" customFormat="1" ht="26.25" customHeight="1" x14ac:dyDescent="0.25">
      <c r="A652" s="177">
        <v>305173</v>
      </c>
      <c r="B652" s="257" t="s">
        <v>1463</v>
      </c>
      <c r="C652" s="291">
        <v>10189188</v>
      </c>
      <c r="D652" s="139"/>
      <c r="E652" s="139"/>
      <c r="F652" s="139"/>
      <c r="G652" s="139">
        <v>79001302.390000001</v>
      </c>
      <c r="H652" s="139">
        <f t="shared" si="262"/>
        <v>79001302.390000001</v>
      </c>
      <c r="I652" s="139">
        <v>0</v>
      </c>
      <c r="J652" s="139">
        <v>0</v>
      </c>
      <c r="K652" s="139">
        <f t="shared" si="263"/>
        <v>79001302.390000001</v>
      </c>
      <c r="L652" s="139">
        <v>0</v>
      </c>
      <c r="M652" s="139">
        <v>0</v>
      </c>
      <c r="N652" s="139">
        <f t="shared" si="258"/>
        <v>0</v>
      </c>
      <c r="O652" s="139">
        <v>49668244.670000002</v>
      </c>
      <c r="P652" s="139">
        <v>49668244.670000002</v>
      </c>
      <c r="Q652" s="139">
        <f t="shared" si="259"/>
        <v>49668244.670000002</v>
      </c>
      <c r="R652" s="139">
        <f t="shared" si="260"/>
        <v>29333057.719999999</v>
      </c>
      <c r="S652" s="139">
        <f t="shared" si="261"/>
        <v>0</v>
      </c>
      <c r="T652" s="307"/>
      <c r="U652" s="324">
        <v>305173</v>
      </c>
      <c r="V652" s="329" t="s">
        <v>1463</v>
      </c>
      <c r="W652" s="332">
        <v>0</v>
      </c>
      <c r="X652" s="332">
        <v>0</v>
      </c>
      <c r="Y652" s="332">
        <v>0</v>
      </c>
      <c r="Z652" s="332">
        <v>0</v>
      </c>
      <c r="AA652" s="332">
        <v>0</v>
      </c>
      <c r="AB652" s="332">
        <v>79001302.390000001</v>
      </c>
      <c r="AC652" s="332">
        <v>79001302.390000001</v>
      </c>
      <c r="AD652" s="332">
        <v>0</v>
      </c>
      <c r="AE652" s="332">
        <v>0</v>
      </c>
      <c r="AF652" s="332">
        <v>79001302.390000001</v>
      </c>
      <c r="AG652" s="332">
        <v>0</v>
      </c>
      <c r="AH652" s="332">
        <v>0</v>
      </c>
      <c r="AI652" s="332">
        <v>0</v>
      </c>
      <c r="AJ652" s="332">
        <v>49668244.670000002</v>
      </c>
      <c r="AK652" s="332">
        <v>49668244.670000002</v>
      </c>
      <c r="AL652" s="332">
        <v>49668244.670000002</v>
      </c>
      <c r="AM652" s="332">
        <v>29333057.719999999</v>
      </c>
      <c r="AN652" s="332">
        <v>0</v>
      </c>
    </row>
    <row r="653" spans="1:40" s="263" customFormat="1" ht="26.25" customHeight="1" x14ac:dyDescent="0.25">
      <c r="A653" s="177">
        <v>305174</v>
      </c>
      <c r="B653" s="257" t="s">
        <v>1464</v>
      </c>
      <c r="C653" s="291">
        <v>1023800</v>
      </c>
      <c r="D653" s="139"/>
      <c r="E653" s="139"/>
      <c r="F653" s="139"/>
      <c r="G653" s="139">
        <v>209669440.08000001</v>
      </c>
      <c r="H653" s="139">
        <f t="shared" si="262"/>
        <v>209669440.08000001</v>
      </c>
      <c r="I653" s="139">
        <v>0</v>
      </c>
      <c r="J653" s="139">
        <v>8211000</v>
      </c>
      <c r="K653" s="139">
        <f t="shared" si="263"/>
        <v>201458440.08000001</v>
      </c>
      <c r="L653" s="139">
        <v>0</v>
      </c>
      <c r="M653" s="139">
        <v>8211000</v>
      </c>
      <c r="N653" s="139">
        <f t="shared" si="258"/>
        <v>0</v>
      </c>
      <c r="O653" s="139">
        <v>0</v>
      </c>
      <c r="P653" s="139">
        <v>8211000</v>
      </c>
      <c r="Q653" s="139">
        <f t="shared" si="259"/>
        <v>0</v>
      </c>
      <c r="R653" s="139">
        <f t="shared" si="260"/>
        <v>201458440.08000001</v>
      </c>
      <c r="S653" s="139">
        <f t="shared" si="261"/>
        <v>8211000</v>
      </c>
      <c r="T653" s="307"/>
      <c r="U653" s="324">
        <v>305174</v>
      </c>
      <c r="V653" s="329" t="s">
        <v>1464</v>
      </c>
      <c r="W653" s="332">
        <v>0</v>
      </c>
      <c r="X653" s="332">
        <v>0</v>
      </c>
      <c r="Y653" s="332">
        <v>0</v>
      </c>
      <c r="Z653" s="332">
        <v>0</v>
      </c>
      <c r="AA653" s="332">
        <v>0</v>
      </c>
      <c r="AB653" s="332">
        <v>209669440.08000001</v>
      </c>
      <c r="AC653" s="332">
        <v>209669440.08000001</v>
      </c>
      <c r="AD653" s="332">
        <v>0</v>
      </c>
      <c r="AE653" s="332">
        <v>8211000</v>
      </c>
      <c r="AF653" s="332">
        <v>201458440.08000001</v>
      </c>
      <c r="AG653" s="332">
        <v>0</v>
      </c>
      <c r="AH653" s="332">
        <v>8211000</v>
      </c>
      <c r="AI653" s="332">
        <v>0</v>
      </c>
      <c r="AJ653" s="332">
        <v>0</v>
      </c>
      <c r="AK653" s="332">
        <v>8211000</v>
      </c>
      <c r="AL653" s="332">
        <v>0</v>
      </c>
      <c r="AM653" s="332">
        <v>201458440.08000001</v>
      </c>
      <c r="AN653" s="332">
        <v>0</v>
      </c>
    </row>
    <row r="654" spans="1:40" s="263" customFormat="1" ht="26.25" customHeight="1" x14ac:dyDescent="0.25">
      <c r="A654" s="240">
        <v>305175</v>
      </c>
      <c r="B654" s="241" t="s">
        <v>1465</v>
      </c>
      <c r="C654" s="150">
        <v>116</v>
      </c>
      <c r="D654" s="150">
        <f>SUM(D655:D664)</f>
        <v>0</v>
      </c>
      <c r="E654" s="150">
        <f t="shared" ref="E654:P654" si="264">SUM(E655:E664)</f>
        <v>0</v>
      </c>
      <c r="F654" s="150">
        <f t="shared" si="264"/>
        <v>0</v>
      </c>
      <c r="G654" s="150">
        <f t="shared" si="264"/>
        <v>1470000000</v>
      </c>
      <c r="H654" s="150">
        <f t="shared" si="262"/>
        <v>1470000000</v>
      </c>
      <c r="I654" s="150">
        <f t="shared" si="264"/>
        <v>154518863</v>
      </c>
      <c r="J654" s="150">
        <f t="shared" si="264"/>
        <v>1005537920.5</v>
      </c>
      <c r="K654" s="150">
        <f t="shared" si="263"/>
        <v>464462079.5</v>
      </c>
      <c r="L654" s="150">
        <f t="shared" si="264"/>
        <v>171828733.34999999</v>
      </c>
      <c r="M654" s="150">
        <f t="shared" si="264"/>
        <v>353836194.35000002</v>
      </c>
      <c r="N654" s="150">
        <f t="shared" ref="N654:N717" si="265">+J654-M654</f>
        <v>651701726.14999998</v>
      </c>
      <c r="O654" s="150">
        <f t="shared" si="264"/>
        <v>41189348</v>
      </c>
      <c r="P654" s="150">
        <f t="shared" si="264"/>
        <v>1208488498.3499999</v>
      </c>
      <c r="Q654" s="150">
        <f t="shared" ref="Q654:Q717" si="266">+P654-J654</f>
        <v>202950577.8499999</v>
      </c>
      <c r="R654" s="150">
        <f t="shared" ref="R654:R717" si="267">+H654-P654</f>
        <v>261511501.6500001</v>
      </c>
      <c r="S654" s="150">
        <f t="shared" ref="S654:S717" si="268">+M654</f>
        <v>353836194.35000002</v>
      </c>
      <c r="T654" s="307"/>
      <c r="U654" s="324">
        <v>305175</v>
      </c>
      <c r="V654" s="329" t="s">
        <v>1465</v>
      </c>
      <c r="W654" s="332">
        <v>0</v>
      </c>
      <c r="X654" s="332">
        <v>0</v>
      </c>
      <c r="Y654" s="332">
        <v>0</v>
      </c>
      <c r="Z654" s="332">
        <v>0</v>
      </c>
      <c r="AA654" s="332">
        <v>0</v>
      </c>
      <c r="AB654" s="332">
        <v>1470000000</v>
      </c>
      <c r="AC654" s="332">
        <v>1470000000</v>
      </c>
      <c r="AD654" s="332">
        <v>154518863</v>
      </c>
      <c r="AE654" s="332">
        <v>1005537920.5</v>
      </c>
      <c r="AF654" s="332">
        <v>464462079.5</v>
      </c>
      <c r="AG654" s="332">
        <v>171828733.34999999</v>
      </c>
      <c r="AH654" s="332">
        <v>353836194.35000002</v>
      </c>
      <c r="AI654" s="332">
        <v>654118032.14999998</v>
      </c>
      <c r="AJ654" s="332">
        <v>41189348</v>
      </c>
      <c r="AK654" s="332">
        <v>1208488498.3499999</v>
      </c>
      <c r="AL654" s="332">
        <v>202950577.8499999</v>
      </c>
      <c r="AM654" s="332">
        <v>261511501.6500001</v>
      </c>
      <c r="AN654" s="332">
        <v>0</v>
      </c>
    </row>
    <row r="655" spans="1:40" s="263" customFormat="1" ht="26.25" customHeight="1" x14ac:dyDescent="0.25">
      <c r="A655" s="177">
        <v>30517501</v>
      </c>
      <c r="B655" s="259" t="s">
        <v>1466</v>
      </c>
      <c r="C655" s="292">
        <v>0</v>
      </c>
      <c r="D655" s="139"/>
      <c r="E655" s="139"/>
      <c r="F655" s="139"/>
      <c r="G655" s="139">
        <v>170000000</v>
      </c>
      <c r="H655" s="139">
        <f t="shared" ref="H655:H718" si="269">+D655+E655-F655+G655</f>
        <v>170000000</v>
      </c>
      <c r="I655" s="139">
        <v>40000000</v>
      </c>
      <c r="J655" s="139">
        <v>141229383</v>
      </c>
      <c r="K655" s="139">
        <f t="shared" ref="K655:K718" si="270">+H655-J655</f>
        <v>28770617</v>
      </c>
      <c r="L655" s="139">
        <v>12750000</v>
      </c>
      <c r="M655" s="139">
        <v>50849383</v>
      </c>
      <c r="N655" s="139">
        <f t="shared" si="265"/>
        <v>90380000</v>
      </c>
      <c r="O655" s="139">
        <v>15151417</v>
      </c>
      <c r="P655" s="139">
        <v>170000000</v>
      </c>
      <c r="Q655" s="139">
        <f t="shared" si="266"/>
        <v>28770617</v>
      </c>
      <c r="R655" s="139">
        <f t="shared" si="267"/>
        <v>0</v>
      </c>
      <c r="S655" s="139">
        <f t="shared" si="268"/>
        <v>50849383</v>
      </c>
      <c r="T655" s="307"/>
      <c r="U655" s="324">
        <v>30517501</v>
      </c>
      <c r="V655" s="329" t="s">
        <v>1466</v>
      </c>
      <c r="W655" s="332">
        <v>0</v>
      </c>
      <c r="X655" s="332">
        <v>0</v>
      </c>
      <c r="Y655" s="332">
        <v>0</v>
      </c>
      <c r="Z655" s="332">
        <v>0</v>
      </c>
      <c r="AA655" s="332">
        <v>0</v>
      </c>
      <c r="AB655" s="332">
        <v>170000000</v>
      </c>
      <c r="AC655" s="332">
        <v>170000000</v>
      </c>
      <c r="AD655" s="332">
        <v>40000000</v>
      </c>
      <c r="AE655" s="332">
        <v>141229383</v>
      </c>
      <c r="AF655" s="332">
        <v>28770617</v>
      </c>
      <c r="AG655" s="332">
        <v>12750000</v>
      </c>
      <c r="AH655" s="332">
        <v>50849383</v>
      </c>
      <c r="AI655" s="332">
        <v>90380000</v>
      </c>
      <c r="AJ655" s="332">
        <v>15151417</v>
      </c>
      <c r="AK655" s="332">
        <v>170000000</v>
      </c>
      <c r="AL655" s="332">
        <v>28770617</v>
      </c>
      <c r="AM655" s="332">
        <v>0</v>
      </c>
      <c r="AN655" s="332">
        <v>0</v>
      </c>
    </row>
    <row r="656" spans="1:40" s="263" customFormat="1" ht="26.25" customHeight="1" x14ac:dyDescent="0.25">
      <c r="A656" s="177">
        <v>30517502</v>
      </c>
      <c r="B656" s="259" t="s">
        <v>1467</v>
      </c>
      <c r="C656" s="292">
        <v>395918196.67000002</v>
      </c>
      <c r="D656" s="139"/>
      <c r="E656" s="139"/>
      <c r="F656" s="139"/>
      <c r="G656" s="139">
        <v>750000000</v>
      </c>
      <c r="H656" s="139">
        <f t="shared" si="269"/>
        <v>750000000</v>
      </c>
      <c r="I656" s="139">
        <v>87963947</v>
      </c>
      <c r="J656" s="139">
        <v>601599406.5</v>
      </c>
      <c r="K656" s="139">
        <f t="shared" si="270"/>
        <v>148400593.5</v>
      </c>
      <c r="L656" s="139">
        <v>79795173.349999994</v>
      </c>
      <c r="M656" s="139">
        <v>144647075.34999999</v>
      </c>
      <c r="N656" s="139">
        <f t="shared" si="265"/>
        <v>456952331.14999998</v>
      </c>
      <c r="O656" s="139">
        <v>7963947</v>
      </c>
      <c r="P656" s="139">
        <v>738251799.35000002</v>
      </c>
      <c r="Q656" s="139">
        <f t="shared" si="266"/>
        <v>136652392.85000002</v>
      </c>
      <c r="R656" s="139">
        <f t="shared" si="267"/>
        <v>11748200.649999976</v>
      </c>
      <c r="S656" s="139">
        <f t="shared" si="268"/>
        <v>144647075.34999999</v>
      </c>
      <c r="T656" s="307"/>
      <c r="U656" s="324">
        <v>30517502</v>
      </c>
      <c r="V656" s="329" t="s">
        <v>1467</v>
      </c>
      <c r="W656" s="332">
        <v>0</v>
      </c>
      <c r="X656" s="332">
        <v>0</v>
      </c>
      <c r="Y656" s="332">
        <v>0</v>
      </c>
      <c r="Z656" s="332">
        <v>0</v>
      </c>
      <c r="AA656" s="332">
        <v>0</v>
      </c>
      <c r="AB656" s="332">
        <v>750000000</v>
      </c>
      <c r="AC656" s="332">
        <v>750000000</v>
      </c>
      <c r="AD656" s="332">
        <v>87963947</v>
      </c>
      <c r="AE656" s="332">
        <v>601599406.5</v>
      </c>
      <c r="AF656" s="332">
        <v>148400593.5</v>
      </c>
      <c r="AG656" s="332">
        <v>79795173.349999994</v>
      </c>
      <c r="AH656" s="332">
        <v>144647075.34999999</v>
      </c>
      <c r="AI656" s="332">
        <v>459368637.14999998</v>
      </c>
      <c r="AJ656" s="332">
        <v>7963947</v>
      </c>
      <c r="AK656" s="332">
        <v>738251799.35000002</v>
      </c>
      <c r="AL656" s="332">
        <v>136652392.85000002</v>
      </c>
      <c r="AM656" s="332">
        <v>11748200.649999976</v>
      </c>
      <c r="AN656" s="332">
        <v>0</v>
      </c>
    </row>
    <row r="657" spans="1:40" s="263" customFormat="1" ht="26.25" customHeight="1" x14ac:dyDescent="0.25">
      <c r="A657" s="177">
        <v>30517503</v>
      </c>
      <c r="B657" s="259" t="s">
        <v>1468</v>
      </c>
      <c r="C657" s="292">
        <v>17707548.989999998</v>
      </c>
      <c r="D657" s="139"/>
      <c r="E657" s="139"/>
      <c r="F657" s="139"/>
      <c r="G657" s="139">
        <v>100000000</v>
      </c>
      <c r="H657" s="139">
        <f t="shared" si="269"/>
        <v>100000000</v>
      </c>
      <c r="I657" s="139">
        <v>14698374</v>
      </c>
      <c r="J657" s="139">
        <v>49898374</v>
      </c>
      <c r="K657" s="139">
        <f t="shared" si="270"/>
        <v>50101626</v>
      </c>
      <c r="L657" s="139">
        <v>3047157</v>
      </c>
      <c r="M657" s="139">
        <v>3047157</v>
      </c>
      <c r="N657" s="139">
        <f t="shared" si="265"/>
        <v>46851217</v>
      </c>
      <c r="O657" s="139">
        <v>6217442</v>
      </c>
      <c r="P657" s="139">
        <v>53417442</v>
      </c>
      <c r="Q657" s="139">
        <f t="shared" si="266"/>
        <v>3519068</v>
      </c>
      <c r="R657" s="139">
        <f t="shared" si="267"/>
        <v>46582558</v>
      </c>
      <c r="S657" s="139">
        <f t="shared" si="268"/>
        <v>3047157</v>
      </c>
      <c r="T657" s="307"/>
      <c r="U657" s="324">
        <v>30517503</v>
      </c>
      <c r="V657" s="329" t="s">
        <v>1468</v>
      </c>
      <c r="W657" s="332">
        <v>0</v>
      </c>
      <c r="X657" s="332">
        <v>0</v>
      </c>
      <c r="Y657" s="332">
        <v>0</v>
      </c>
      <c r="Z657" s="332">
        <v>0</v>
      </c>
      <c r="AA657" s="332">
        <v>0</v>
      </c>
      <c r="AB657" s="332">
        <v>100000000</v>
      </c>
      <c r="AC657" s="332">
        <v>100000000</v>
      </c>
      <c r="AD657" s="332">
        <v>14698374</v>
      </c>
      <c r="AE657" s="332">
        <v>49898374</v>
      </c>
      <c r="AF657" s="332">
        <v>50101626</v>
      </c>
      <c r="AG657" s="332">
        <v>3047157</v>
      </c>
      <c r="AH657" s="332">
        <v>3047157</v>
      </c>
      <c r="AI657" s="332">
        <v>46851217</v>
      </c>
      <c r="AJ657" s="332">
        <v>6217442</v>
      </c>
      <c r="AK657" s="332">
        <v>53417442</v>
      </c>
      <c r="AL657" s="332">
        <v>3519068</v>
      </c>
      <c r="AM657" s="332">
        <v>46582558</v>
      </c>
      <c r="AN657" s="332">
        <v>0</v>
      </c>
    </row>
    <row r="658" spans="1:40" s="263" customFormat="1" ht="26.25" customHeight="1" x14ac:dyDescent="0.25">
      <c r="A658" s="177">
        <v>30517504</v>
      </c>
      <c r="B658" s="259" t="s">
        <v>1469</v>
      </c>
      <c r="C658" s="292">
        <v>276638572.32999998</v>
      </c>
      <c r="D658" s="139"/>
      <c r="E658" s="139"/>
      <c r="F658" s="139"/>
      <c r="G658" s="139">
        <v>100000000</v>
      </c>
      <c r="H658" s="139">
        <f t="shared" si="269"/>
        <v>100000000</v>
      </c>
      <c r="I658" s="139">
        <v>0</v>
      </c>
      <c r="J658" s="139">
        <v>25000000</v>
      </c>
      <c r="K658" s="139">
        <f t="shared" si="270"/>
        <v>75000000</v>
      </c>
      <c r="L658" s="139">
        <v>0</v>
      </c>
      <c r="M658" s="139">
        <v>25000000</v>
      </c>
      <c r="N658" s="139">
        <f t="shared" si="265"/>
        <v>0</v>
      </c>
      <c r="O658" s="139">
        <v>0</v>
      </c>
      <c r="P658" s="139">
        <v>34600000</v>
      </c>
      <c r="Q658" s="139">
        <f t="shared" si="266"/>
        <v>9600000</v>
      </c>
      <c r="R658" s="139">
        <f t="shared" si="267"/>
        <v>65400000</v>
      </c>
      <c r="S658" s="139">
        <f t="shared" si="268"/>
        <v>25000000</v>
      </c>
      <c r="T658" s="307"/>
      <c r="U658" s="324">
        <v>30517504</v>
      </c>
      <c r="V658" s="329" t="s">
        <v>1469</v>
      </c>
      <c r="W658" s="332">
        <v>0</v>
      </c>
      <c r="X658" s="332">
        <v>0</v>
      </c>
      <c r="Y658" s="332">
        <v>0</v>
      </c>
      <c r="Z658" s="332">
        <v>0</v>
      </c>
      <c r="AA658" s="332">
        <v>0</v>
      </c>
      <c r="AB658" s="332">
        <v>100000000</v>
      </c>
      <c r="AC658" s="332">
        <v>100000000</v>
      </c>
      <c r="AD658" s="332">
        <v>0</v>
      </c>
      <c r="AE658" s="332">
        <v>25000000</v>
      </c>
      <c r="AF658" s="332">
        <v>75000000</v>
      </c>
      <c r="AG658" s="332">
        <v>0</v>
      </c>
      <c r="AH658" s="332">
        <v>25000000</v>
      </c>
      <c r="AI658" s="332">
        <v>0</v>
      </c>
      <c r="AJ658" s="332">
        <v>0</v>
      </c>
      <c r="AK658" s="332">
        <v>34600000</v>
      </c>
      <c r="AL658" s="332">
        <v>9600000</v>
      </c>
      <c r="AM658" s="332">
        <v>65400000</v>
      </c>
      <c r="AN658" s="332">
        <v>0</v>
      </c>
    </row>
    <row r="659" spans="1:40" s="263" customFormat="1" x14ac:dyDescent="0.25">
      <c r="A659" s="177">
        <v>30517505</v>
      </c>
      <c r="B659" s="259" t="s">
        <v>1470</v>
      </c>
      <c r="C659" s="292">
        <v>289571488</v>
      </c>
      <c r="D659" s="139"/>
      <c r="E659" s="139"/>
      <c r="F659" s="139"/>
      <c r="G659" s="139">
        <v>50000000</v>
      </c>
      <c r="H659" s="139">
        <f t="shared" si="269"/>
        <v>50000000</v>
      </c>
      <c r="I659" s="139">
        <v>0</v>
      </c>
      <c r="J659" s="139">
        <v>0</v>
      </c>
      <c r="K659" s="139">
        <f t="shared" si="270"/>
        <v>50000000</v>
      </c>
      <c r="L659" s="139">
        <v>0</v>
      </c>
      <c r="M659" s="139">
        <v>0</v>
      </c>
      <c r="N659" s="139">
        <f t="shared" si="265"/>
        <v>0</v>
      </c>
      <c r="O659" s="139">
        <v>0</v>
      </c>
      <c r="P659" s="139">
        <v>0</v>
      </c>
      <c r="Q659" s="139">
        <f t="shared" si="266"/>
        <v>0</v>
      </c>
      <c r="R659" s="139">
        <f t="shared" si="267"/>
        <v>50000000</v>
      </c>
      <c r="S659" s="139">
        <f t="shared" si="268"/>
        <v>0</v>
      </c>
      <c r="T659" s="307"/>
      <c r="U659" s="324">
        <v>30517505</v>
      </c>
      <c r="V659" s="329" t="s">
        <v>1470</v>
      </c>
      <c r="W659" s="332">
        <v>0</v>
      </c>
      <c r="X659" s="332">
        <v>0</v>
      </c>
      <c r="Y659" s="332">
        <v>0</v>
      </c>
      <c r="Z659" s="332">
        <v>0</v>
      </c>
      <c r="AA659" s="332">
        <v>0</v>
      </c>
      <c r="AB659" s="332">
        <v>50000000</v>
      </c>
      <c r="AC659" s="332">
        <v>50000000</v>
      </c>
      <c r="AD659" s="332">
        <v>0</v>
      </c>
      <c r="AE659" s="332">
        <v>0</v>
      </c>
      <c r="AF659" s="332">
        <v>50000000</v>
      </c>
      <c r="AG659" s="332">
        <v>0</v>
      </c>
      <c r="AH659" s="332">
        <v>0</v>
      </c>
      <c r="AI659" s="332">
        <v>0</v>
      </c>
      <c r="AJ659" s="332">
        <v>0</v>
      </c>
      <c r="AK659" s="332">
        <v>0</v>
      </c>
      <c r="AL659" s="332">
        <v>0</v>
      </c>
      <c r="AM659" s="332">
        <v>50000000</v>
      </c>
      <c r="AN659" s="332">
        <v>0</v>
      </c>
    </row>
    <row r="660" spans="1:40" s="263" customFormat="1" ht="26.25" customHeight="1" x14ac:dyDescent="0.25">
      <c r="A660" s="177">
        <v>30517506</v>
      </c>
      <c r="B660" s="259" t="s">
        <v>1471</v>
      </c>
      <c r="C660" s="292">
        <v>140631486</v>
      </c>
      <c r="D660" s="139"/>
      <c r="E660" s="139"/>
      <c r="F660" s="139"/>
      <c r="G660" s="139">
        <v>50000000</v>
      </c>
      <c r="H660" s="139">
        <f t="shared" si="269"/>
        <v>50000000</v>
      </c>
      <c r="I660" s="139">
        <v>4356542</v>
      </c>
      <c r="J660" s="139">
        <v>8356542</v>
      </c>
      <c r="K660" s="139">
        <f t="shared" si="270"/>
        <v>41643458</v>
      </c>
      <c r="L660" s="139">
        <v>2691542</v>
      </c>
      <c r="M660" s="139">
        <v>2691542</v>
      </c>
      <c r="N660" s="139">
        <f t="shared" si="265"/>
        <v>5665000</v>
      </c>
      <c r="O660" s="139">
        <v>4356542</v>
      </c>
      <c r="P660" s="139">
        <v>10856542</v>
      </c>
      <c r="Q660" s="139">
        <f t="shared" si="266"/>
        <v>2500000</v>
      </c>
      <c r="R660" s="139">
        <f t="shared" si="267"/>
        <v>39143458</v>
      </c>
      <c r="S660" s="139">
        <f t="shared" si="268"/>
        <v>2691542</v>
      </c>
      <c r="T660" s="307"/>
      <c r="U660" s="324">
        <v>30517506</v>
      </c>
      <c r="V660" s="329" t="s">
        <v>1471</v>
      </c>
      <c r="W660" s="332">
        <v>0</v>
      </c>
      <c r="X660" s="332">
        <v>0</v>
      </c>
      <c r="Y660" s="332">
        <v>0</v>
      </c>
      <c r="Z660" s="332">
        <v>0</v>
      </c>
      <c r="AA660" s="332">
        <v>0</v>
      </c>
      <c r="AB660" s="332">
        <v>50000000</v>
      </c>
      <c r="AC660" s="332">
        <v>50000000</v>
      </c>
      <c r="AD660" s="332">
        <v>4356542</v>
      </c>
      <c r="AE660" s="332">
        <v>8356542</v>
      </c>
      <c r="AF660" s="332">
        <v>41643458</v>
      </c>
      <c r="AG660" s="332">
        <v>2691542</v>
      </c>
      <c r="AH660" s="332">
        <v>2691542</v>
      </c>
      <c r="AI660" s="332">
        <v>5665000</v>
      </c>
      <c r="AJ660" s="332">
        <v>4356542</v>
      </c>
      <c r="AK660" s="332">
        <v>10856542</v>
      </c>
      <c r="AL660" s="332">
        <v>2500000</v>
      </c>
      <c r="AM660" s="332">
        <v>39143458</v>
      </c>
      <c r="AN660" s="332">
        <v>0</v>
      </c>
    </row>
    <row r="661" spans="1:40" s="263" customFormat="1" ht="26.25" customHeight="1" x14ac:dyDescent="0.25">
      <c r="A661" s="177">
        <v>30517507</v>
      </c>
      <c r="B661" s="259" t="s">
        <v>1472</v>
      </c>
      <c r="C661" s="292">
        <v>290128273</v>
      </c>
      <c r="D661" s="139"/>
      <c r="E661" s="139"/>
      <c r="F661" s="139"/>
      <c r="G661" s="139">
        <v>50000000</v>
      </c>
      <c r="H661" s="139">
        <f t="shared" si="269"/>
        <v>50000000</v>
      </c>
      <c r="I661" s="139">
        <v>0</v>
      </c>
      <c r="J661" s="139">
        <v>34445039</v>
      </c>
      <c r="K661" s="139">
        <f t="shared" si="270"/>
        <v>15554961</v>
      </c>
      <c r="L661" s="139">
        <v>34445039</v>
      </c>
      <c r="M661" s="139">
        <v>34445039</v>
      </c>
      <c r="N661" s="139">
        <f t="shared" si="265"/>
        <v>0</v>
      </c>
      <c r="O661" s="139">
        <v>0</v>
      </c>
      <c r="P661" s="139">
        <v>40445039</v>
      </c>
      <c r="Q661" s="139">
        <f t="shared" si="266"/>
        <v>6000000</v>
      </c>
      <c r="R661" s="139">
        <f t="shared" si="267"/>
        <v>9554961</v>
      </c>
      <c r="S661" s="139">
        <f t="shared" si="268"/>
        <v>34445039</v>
      </c>
      <c r="T661" s="307"/>
      <c r="U661" s="324">
        <v>30517507</v>
      </c>
      <c r="V661" s="329" t="s">
        <v>1472</v>
      </c>
      <c r="W661" s="332">
        <v>0</v>
      </c>
      <c r="X661" s="332">
        <v>0</v>
      </c>
      <c r="Y661" s="332">
        <v>0</v>
      </c>
      <c r="Z661" s="332">
        <v>0</v>
      </c>
      <c r="AA661" s="332">
        <v>0</v>
      </c>
      <c r="AB661" s="332">
        <v>50000000</v>
      </c>
      <c r="AC661" s="332">
        <v>50000000</v>
      </c>
      <c r="AD661" s="332">
        <v>0</v>
      </c>
      <c r="AE661" s="332">
        <v>34445039</v>
      </c>
      <c r="AF661" s="332">
        <v>15554961</v>
      </c>
      <c r="AG661" s="332">
        <v>34445039</v>
      </c>
      <c r="AH661" s="332">
        <v>34445039</v>
      </c>
      <c r="AI661" s="332">
        <v>0</v>
      </c>
      <c r="AJ661" s="332">
        <v>0</v>
      </c>
      <c r="AK661" s="332">
        <v>40445039</v>
      </c>
      <c r="AL661" s="332">
        <v>6000000</v>
      </c>
      <c r="AM661" s="332">
        <v>9554961</v>
      </c>
      <c r="AN661" s="332">
        <v>0</v>
      </c>
    </row>
    <row r="662" spans="1:40" s="263" customFormat="1" ht="26.25" customHeight="1" x14ac:dyDescent="0.25">
      <c r="A662" s="177">
        <v>30517508</v>
      </c>
      <c r="B662" s="259" t="s">
        <v>1473</v>
      </c>
      <c r="C662" s="292">
        <v>32476744</v>
      </c>
      <c r="D662" s="139"/>
      <c r="E662" s="139"/>
      <c r="F662" s="139"/>
      <c r="G662" s="139">
        <v>50000000</v>
      </c>
      <c r="H662" s="139">
        <f t="shared" si="269"/>
        <v>50000000</v>
      </c>
      <c r="I662" s="139">
        <v>0</v>
      </c>
      <c r="J662" s="139">
        <v>48282676</v>
      </c>
      <c r="K662" s="139">
        <f t="shared" si="270"/>
        <v>1717324</v>
      </c>
      <c r="L662" s="139">
        <v>0</v>
      </c>
      <c r="M662" s="139">
        <v>48282676</v>
      </c>
      <c r="N662" s="139">
        <f t="shared" si="265"/>
        <v>0</v>
      </c>
      <c r="O662" s="139">
        <v>0</v>
      </c>
      <c r="P662" s="139">
        <v>48417676</v>
      </c>
      <c r="Q662" s="139">
        <f t="shared" si="266"/>
        <v>135000</v>
      </c>
      <c r="R662" s="139">
        <f t="shared" si="267"/>
        <v>1582324</v>
      </c>
      <c r="S662" s="139">
        <f t="shared" si="268"/>
        <v>48282676</v>
      </c>
      <c r="T662" s="307"/>
      <c r="U662" s="324">
        <v>30517508</v>
      </c>
      <c r="V662" s="329" t="s">
        <v>1473</v>
      </c>
      <c r="W662" s="332">
        <v>0</v>
      </c>
      <c r="X662" s="332">
        <v>0</v>
      </c>
      <c r="Y662" s="332">
        <v>0</v>
      </c>
      <c r="Z662" s="332">
        <v>0</v>
      </c>
      <c r="AA662" s="332">
        <v>0</v>
      </c>
      <c r="AB662" s="332">
        <v>50000000</v>
      </c>
      <c r="AC662" s="332">
        <v>50000000</v>
      </c>
      <c r="AD662" s="332">
        <v>0</v>
      </c>
      <c r="AE662" s="332">
        <v>48282676</v>
      </c>
      <c r="AF662" s="332">
        <v>1717324</v>
      </c>
      <c r="AG662" s="332">
        <v>0</v>
      </c>
      <c r="AH662" s="332">
        <v>48282676</v>
      </c>
      <c r="AI662" s="332">
        <v>0</v>
      </c>
      <c r="AJ662" s="332">
        <v>0</v>
      </c>
      <c r="AK662" s="332">
        <v>48417676</v>
      </c>
      <c r="AL662" s="332">
        <v>135000</v>
      </c>
      <c r="AM662" s="332">
        <v>1582324</v>
      </c>
      <c r="AN662" s="332">
        <v>0</v>
      </c>
    </row>
    <row r="663" spans="1:40" s="263" customFormat="1" ht="26.25" customHeight="1" x14ac:dyDescent="0.25">
      <c r="A663" s="177">
        <v>30517509</v>
      </c>
      <c r="B663" s="259" t="s">
        <v>1474</v>
      </c>
      <c r="C663" s="292">
        <v>0</v>
      </c>
      <c r="D663" s="139"/>
      <c r="E663" s="139"/>
      <c r="F663" s="139"/>
      <c r="G663" s="139">
        <v>100000000</v>
      </c>
      <c r="H663" s="139">
        <f t="shared" si="269"/>
        <v>100000000</v>
      </c>
      <c r="I663" s="139">
        <v>0</v>
      </c>
      <c r="J663" s="139">
        <v>84226500</v>
      </c>
      <c r="K663" s="139">
        <f t="shared" si="270"/>
        <v>15773500</v>
      </c>
      <c r="L663" s="139">
        <v>31599822</v>
      </c>
      <c r="M663" s="139">
        <v>32373322</v>
      </c>
      <c r="N663" s="139">
        <f t="shared" si="265"/>
        <v>51853178</v>
      </c>
      <c r="O663" s="139">
        <v>0</v>
      </c>
      <c r="P663" s="139">
        <v>100000000</v>
      </c>
      <c r="Q663" s="139">
        <f t="shared" si="266"/>
        <v>15773500</v>
      </c>
      <c r="R663" s="139">
        <f t="shared" si="267"/>
        <v>0</v>
      </c>
      <c r="S663" s="139">
        <f t="shared" si="268"/>
        <v>32373322</v>
      </c>
      <c r="T663" s="307"/>
      <c r="U663" s="324">
        <v>30517509</v>
      </c>
      <c r="V663" s="329" t="s">
        <v>1474</v>
      </c>
      <c r="W663" s="332">
        <v>0</v>
      </c>
      <c r="X663" s="332">
        <v>0</v>
      </c>
      <c r="Y663" s="332">
        <v>0</v>
      </c>
      <c r="Z663" s="332">
        <v>0</v>
      </c>
      <c r="AA663" s="332">
        <v>0</v>
      </c>
      <c r="AB663" s="332">
        <v>100000000</v>
      </c>
      <c r="AC663" s="332">
        <v>100000000</v>
      </c>
      <c r="AD663" s="332">
        <v>0</v>
      </c>
      <c r="AE663" s="332">
        <v>84226500</v>
      </c>
      <c r="AF663" s="332">
        <v>15773500</v>
      </c>
      <c r="AG663" s="332">
        <v>31599822</v>
      </c>
      <c r="AH663" s="332">
        <v>32373322</v>
      </c>
      <c r="AI663" s="332">
        <v>51853178</v>
      </c>
      <c r="AJ663" s="332">
        <v>0</v>
      </c>
      <c r="AK663" s="332">
        <v>100000000</v>
      </c>
      <c r="AL663" s="332">
        <v>15773500</v>
      </c>
      <c r="AM663" s="332">
        <v>0</v>
      </c>
      <c r="AN663" s="332">
        <v>0</v>
      </c>
    </row>
    <row r="664" spans="1:40" s="263" customFormat="1" ht="26.25" customHeight="1" x14ac:dyDescent="0.25">
      <c r="A664" s="177">
        <v>30517510</v>
      </c>
      <c r="B664" s="259" t="s">
        <v>1475</v>
      </c>
      <c r="C664" s="292">
        <v>263278972.83999997</v>
      </c>
      <c r="D664" s="139"/>
      <c r="E664" s="139"/>
      <c r="F664" s="139"/>
      <c r="G664" s="139">
        <v>50000000</v>
      </c>
      <c r="H664" s="139">
        <f t="shared" si="269"/>
        <v>50000000</v>
      </c>
      <c r="I664" s="139">
        <v>7500000</v>
      </c>
      <c r="J664" s="139">
        <v>12500000</v>
      </c>
      <c r="K664" s="139">
        <f t="shared" si="270"/>
        <v>37500000</v>
      </c>
      <c r="L664" s="139">
        <v>7500000</v>
      </c>
      <c r="M664" s="139">
        <v>12500000</v>
      </c>
      <c r="N664" s="139">
        <f t="shared" si="265"/>
        <v>0</v>
      </c>
      <c r="O664" s="139">
        <v>7500000</v>
      </c>
      <c r="P664" s="139">
        <v>12500000</v>
      </c>
      <c r="Q664" s="139">
        <f t="shared" si="266"/>
        <v>0</v>
      </c>
      <c r="R664" s="139">
        <f t="shared" si="267"/>
        <v>37500000</v>
      </c>
      <c r="S664" s="139">
        <f t="shared" si="268"/>
        <v>12500000</v>
      </c>
      <c r="T664" s="307"/>
      <c r="U664" s="324">
        <v>30517510</v>
      </c>
      <c r="V664" s="329" t="s">
        <v>1475</v>
      </c>
      <c r="W664" s="332">
        <v>0</v>
      </c>
      <c r="X664" s="332">
        <v>0</v>
      </c>
      <c r="Y664" s="332">
        <v>0</v>
      </c>
      <c r="Z664" s="332">
        <v>0</v>
      </c>
      <c r="AA664" s="332">
        <v>0</v>
      </c>
      <c r="AB664" s="332">
        <v>50000000</v>
      </c>
      <c r="AC664" s="332">
        <v>50000000</v>
      </c>
      <c r="AD664" s="332">
        <v>7500000</v>
      </c>
      <c r="AE664" s="332">
        <v>12500000</v>
      </c>
      <c r="AF664" s="332">
        <v>37500000</v>
      </c>
      <c r="AG664" s="332">
        <v>7500000</v>
      </c>
      <c r="AH664" s="332">
        <v>12500000</v>
      </c>
      <c r="AI664" s="332">
        <v>0</v>
      </c>
      <c r="AJ664" s="332">
        <v>7500000</v>
      </c>
      <c r="AK664" s="332">
        <v>12500000</v>
      </c>
      <c r="AL664" s="332">
        <v>0</v>
      </c>
      <c r="AM664" s="332">
        <v>37500000</v>
      </c>
      <c r="AN664" s="332">
        <v>0</v>
      </c>
    </row>
    <row r="665" spans="1:40" s="263" customFormat="1" ht="26.25" customHeight="1" x14ac:dyDescent="0.25">
      <c r="A665" s="177">
        <v>305185</v>
      </c>
      <c r="B665" s="259" t="s">
        <v>1476</v>
      </c>
      <c r="C665" s="292">
        <v>48240337</v>
      </c>
      <c r="D665" s="139"/>
      <c r="E665" s="139"/>
      <c r="F665" s="139"/>
      <c r="G665" s="139">
        <v>638541062.70000005</v>
      </c>
      <c r="H665" s="139">
        <f t="shared" si="269"/>
        <v>638541062.70000005</v>
      </c>
      <c r="I665" s="139">
        <v>425000000</v>
      </c>
      <c r="J665" s="139">
        <v>443000000</v>
      </c>
      <c r="K665" s="139">
        <f t="shared" si="270"/>
        <v>195541062.70000005</v>
      </c>
      <c r="L665" s="139">
        <v>18000000</v>
      </c>
      <c r="M665" s="139">
        <v>18000000</v>
      </c>
      <c r="N665" s="139">
        <f t="shared" si="265"/>
        <v>425000000</v>
      </c>
      <c r="O665" s="139">
        <v>0</v>
      </c>
      <c r="P665" s="139">
        <v>638541062.70000005</v>
      </c>
      <c r="Q665" s="139">
        <f t="shared" si="266"/>
        <v>195541062.70000005</v>
      </c>
      <c r="R665" s="139">
        <f t="shared" si="267"/>
        <v>0</v>
      </c>
      <c r="S665" s="139">
        <f t="shared" si="268"/>
        <v>18000000</v>
      </c>
      <c r="T665" s="307"/>
      <c r="U665" s="324">
        <v>305185</v>
      </c>
      <c r="V665" s="329" t="s">
        <v>1476</v>
      </c>
      <c r="W665" s="332">
        <v>0</v>
      </c>
      <c r="X665" s="332">
        <v>0</v>
      </c>
      <c r="Y665" s="332">
        <v>0</v>
      </c>
      <c r="Z665" s="332">
        <v>0</v>
      </c>
      <c r="AA665" s="332">
        <v>0</v>
      </c>
      <c r="AB665" s="332">
        <v>638541062.70000005</v>
      </c>
      <c r="AC665" s="332">
        <v>638541062.70000005</v>
      </c>
      <c r="AD665" s="332">
        <v>425000000</v>
      </c>
      <c r="AE665" s="332">
        <v>443000000</v>
      </c>
      <c r="AF665" s="332">
        <v>195541062.70000005</v>
      </c>
      <c r="AG665" s="332">
        <v>18000000</v>
      </c>
      <c r="AH665" s="332">
        <v>18000000</v>
      </c>
      <c r="AI665" s="332">
        <v>425000000</v>
      </c>
      <c r="AJ665" s="332">
        <v>0</v>
      </c>
      <c r="AK665" s="332">
        <v>638541062.70000005</v>
      </c>
      <c r="AL665" s="332">
        <v>195541062.70000005</v>
      </c>
      <c r="AM665" s="332">
        <v>0</v>
      </c>
      <c r="AN665" s="332">
        <v>0</v>
      </c>
    </row>
    <row r="666" spans="1:40" s="263" customFormat="1" ht="26.25" customHeight="1" x14ac:dyDescent="0.25">
      <c r="A666" s="177">
        <v>305186</v>
      </c>
      <c r="B666" s="259" t="s">
        <v>1477</v>
      </c>
      <c r="C666" s="292">
        <v>141050000</v>
      </c>
      <c r="D666" s="139"/>
      <c r="E666" s="139"/>
      <c r="F666" s="139"/>
      <c r="G666" s="139">
        <v>113562817</v>
      </c>
      <c r="H666" s="139">
        <f t="shared" si="269"/>
        <v>113562817</v>
      </c>
      <c r="I666" s="139">
        <v>14021580</v>
      </c>
      <c r="J666" s="139">
        <v>18194043</v>
      </c>
      <c r="K666" s="139">
        <f t="shared" si="270"/>
        <v>95368774</v>
      </c>
      <c r="L666" s="139">
        <v>14021580</v>
      </c>
      <c r="M666" s="139">
        <v>18194043</v>
      </c>
      <c r="N666" s="139">
        <f t="shared" si="265"/>
        <v>0</v>
      </c>
      <c r="O666" s="139">
        <v>0</v>
      </c>
      <c r="P666" s="139">
        <v>113562817</v>
      </c>
      <c r="Q666" s="139">
        <f t="shared" si="266"/>
        <v>95368774</v>
      </c>
      <c r="R666" s="139">
        <f t="shared" si="267"/>
        <v>0</v>
      </c>
      <c r="S666" s="139">
        <f t="shared" si="268"/>
        <v>18194043</v>
      </c>
      <c r="T666" s="307"/>
      <c r="U666" s="324">
        <v>305186</v>
      </c>
      <c r="V666" s="329" t="s">
        <v>1477</v>
      </c>
      <c r="W666" s="332">
        <v>0</v>
      </c>
      <c r="X666" s="332">
        <v>0</v>
      </c>
      <c r="Y666" s="332">
        <v>0</v>
      </c>
      <c r="Z666" s="332">
        <v>0</v>
      </c>
      <c r="AA666" s="332">
        <v>0</v>
      </c>
      <c r="AB666" s="332">
        <v>113562817</v>
      </c>
      <c r="AC666" s="332">
        <v>113562817</v>
      </c>
      <c r="AD666" s="332">
        <v>14021580</v>
      </c>
      <c r="AE666" s="332">
        <v>18194043</v>
      </c>
      <c r="AF666" s="332">
        <v>95368774</v>
      </c>
      <c r="AG666" s="332">
        <v>14021580</v>
      </c>
      <c r="AH666" s="332">
        <v>18194043</v>
      </c>
      <c r="AI666" s="332">
        <v>0</v>
      </c>
      <c r="AJ666" s="332">
        <v>0</v>
      </c>
      <c r="AK666" s="332">
        <v>113562817</v>
      </c>
      <c r="AL666" s="332">
        <v>95368774</v>
      </c>
      <c r="AM666" s="332">
        <v>0</v>
      </c>
      <c r="AN666" s="332">
        <v>0</v>
      </c>
    </row>
    <row r="667" spans="1:40" s="263" customFormat="1" ht="26.25" customHeight="1" x14ac:dyDescent="0.25">
      <c r="A667" s="177">
        <v>305187</v>
      </c>
      <c r="B667" s="256" t="s">
        <v>1478</v>
      </c>
      <c r="C667" s="290">
        <v>101607465</v>
      </c>
      <c r="D667" s="139"/>
      <c r="E667" s="139">
        <v>183304680.77000001</v>
      </c>
      <c r="F667" s="139"/>
      <c r="G667" s="139">
        <v>0</v>
      </c>
      <c r="H667" s="139">
        <f t="shared" si="269"/>
        <v>183304680.77000001</v>
      </c>
      <c r="I667" s="139">
        <v>135312233</v>
      </c>
      <c r="J667" s="139">
        <v>143547864</v>
      </c>
      <c r="K667" s="139">
        <f t="shared" si="270"/>
        <v>39756816.770000011</v>
      </c>
      <c r="L667" s="139">
        <v>0</v>
      </c>
      <c r="M667" s="139">
        <v>0</v>
      </c>
      <c r="N667" s="139">
        <f t="shared" si="265"/>
        <v>143547864</v>
      </c>
      <c r="O667" s="139">
        <v>167910057</v>
      </c>
      <c r="P667" s="139">
        <v>176145688</v>
      </c>
      <c r="Q667" s="139">
        <f t="shared" si="266"/>
        <v>32597824</v>
      </c>
      <c r="R667" s="139">
        <f t="shared" si="267"/>
        <v>7158992.7700000107</v>
      </c>
      <c r="S667" s="139">
        <f t="shared" si="268"/>
        <v>0</v>
      </c>
      <c r="T667" s="307"/>
      <c r="U667" s="324">
        <v>305187</v>
      </c>
      <c r="V667" s="329" t="s">
        <v>1478</v>
      </c>
      <c r="W667" s="332">
        <v>0</v>
      </c>
      <c r="X667" s="332">
        <v>183304680.77000001</v>
      </c>
      <c r="Y667" s="332">
        <v>0</v>
      </c>
      <c r="Z667" s="332">
        <v>0</v>
      </c>
      <c r="AA667" s="332">
        <v>0</v>
      </c>
      <c r="AB667" s="332">
        <v>0</v>
      </c>
      <c r="AC667" s="332">
        <v>183304680.77000001</v>
      </c>
      <c r="AD667" s="332">
        <v>135312233</v>
      </c>
      <c r="AE667" s="332">
        <v>143547864</v>
      </c>
      <c r="AF667" s="332">
        <v>39756816.770000011</v>
      </c>
      <c r="AG667" s="332">
        <v>0</v>
      </c>
      <c r="AH667" s="332">
        <v>0</v>
      </c>
      <c r="AI667" s="332">
        <v>143547864</v>
      </c>
      <c r="AJ667" s="332">
        <v>167910057</v>
      </c>
      <c r="AK667" s="332">
        <v>176145688</v>
      </c>
      <c r="AL667" s="332">
        <v>32597824</v>
      </c>
      <c r="AM667" s="332">
        <v>7158992.7700000107</v>
      </c>
      <c r="AN667" s="332">
        <v>0</v>
      </c>
    </row>
    <row r="668" spans="1:40" s="263" customFormat="1" ht="26.25" customHeight="1" x14ac:dyDescent="0.25">
      <c r="A668" s="177">
        <v>305188</v>
      </c>
      <c r="B668" s="254" t="s">
        <v>1479</v>
      </c>
      <c r="C668" s="288">
        <v>97103600</v>
      </c>
      <c r="D668" s="139"/>
      <c r="E668" s="139"/>
      <c r="F668" s="139"/>
      <c r="G668" s="139">
        <v>749700000</v>
      </c>
      <c r="H668" s="139">
        <f t="shared" si="269"/>
        <v>749700000</v>
      </c>
      <c r="I668" s="139">
        <v>0</v>
      </c>
      <c r="J668" s="139">
        <v>0</v>
      </c>
      <c r="K668" s="139">
        <f t="shared" si="270"/>
        <v>749700000</v>
      </c>
      <c r="L668" s="139">
        <v>0</v>
      </c>
      <c r="M668" s="139">
        <v>0</v>
      </c>
      <c r="N668" s="139">
        <f t="shared" si="265"/>
        <v>0</v>
      </c>
      <c r="O668" s="139">
        <v>0</v>
      </c>
      <c r="P668" s="139">
        <v>0</v>
      </c>
      <c r="Q668" s="139">
        <f t="shared" si="266"/>
        <v>0</v>
      </c>
      <c r="R668" s="139">
        <f t="shared" si="267"/>
        <v>749700000</v>
      </c>
      <c r="S668" s="139">
        <f t="shared" si="268"/>
        <v>0</v>
      </c>
      <c r="T668" s="307"/>
      <c r="U668" s="324">
        <v>305188</v>
      </c>
      <c r="V668" s="329" t="s">
        <v>1479</v>
      </c>
      <c r="W668" s="332">
        <v>0</v>
      </c>
      <c r="X668" s="332">
        <v>0</v>
      </c>
      <c r="Y668" s="332">
        <v>0</v>
      </c>
      <c r="Z668" s="332">
        <v>0</v>
      </c>
      <c r="AA668" s="332">
        <v>0</v>
      </c>
      <c r="AB668" s="332">
        <v>749700000</v>
      </c>
      <c r="AC668" s="332">
        <v>749700000</v>
      </c>
      <c r="AD668" s="332">
        <v>0</v>
      </c>
      <c r="AE668" s="332">
        <v>0</v>
      </c>
      <c r="AF668" s="332">
        <v>749700000</v>
      </c>
      <c r="AG668" s="332">
        <v>0</v>
      </c>
      <c r="AH668" s="332">
        <v>0</v>
      </c>
      <c r="AI668" s="332">
        <v>0</v>
      </c>
      <c r="AJ668" s="332">
        <v>0</v>
      </c>
      <c r="AK668" s="332">
        <v>0</v>
      </c>
      <c r="AL668" s="332">
        <v>0</v>
      </c>
      <c r="AM668" s="332">
        <v>749700000</v>
      </c>
      <c r="AN668" s="332">
        <v>0</v>
      </c>
    </row>
    <row r="669" spans="1:40" s="263" customFormat="1" x14ac:dyDescent="0.25">
      <c r="A669" s="240">
        <v>305189</v>
      </c>
      <c r="B669" s="241" t="s">
        <v>1480</v>
      </c>
      <c r="C669" s="150">
        <v>24824882</v>
      </c>
      <c r="D669" s="150">
        <f>SUM(D670:D681)</f>
        <v>0</v>
      </c>
      <c r="E669" s="150">
        <f t="shared" ref="E669:P669" si="271">SUM(E670:E681)</f>
        <v>0</v>
      </c>
      <c r="F669" s="150">
        <f t="shared" si="271"/>
        <v>0</v>
      </c>
      <c r="G669" s="150">
        <f t="shared" si="271"/>
        <v>8220929555.5100002</v>
      </c>
      <c r="H669" s="150">
        <f t="shared" si="269"/>
        <v>8220929555.5100002</v>
      </c>
      <c r="I669" s="150">
        <f t="shared" si="271"/>
        <v>437693935</v>
      </c>
      <c r="J669" s="150">
        <f t="shared" si="271"/>
        <v>872874921.22000003</v>
      </c>
      <c r="K669" s="150">
        <f t="shared" si="270"/>
        <v>7348054634.29</v>
      </c>
      <c r="L669" s="150">
        <f t="shared" si="271"/>
        <v>90946853.219999999</v>
      </c>
      <c r="M669" s="150">
        <f t="shared" si="271"/>
        <v>302443545.22000003</v>
      </c>
      <c r="N669" s="150">
        <f t="shared" si="265"/>
        <v>570431376</v>
      </c>
      <c r="O669" s="150">
        <f t="shared" si="271"/>
        <v>232634008</v>
      </c>
      <c r="P669" s="150">
        <f t="shared" si="271"/>
        <v>1423393486.22</v>
      </c>
      <c r="Q669" s="150">
        <f t="shared" si="266"/>
        <v>550518565</v>
      </c>
      <c r="R669" s="150">
        <f t="shared" si="267"/>
        <v>6797536069.29</v>
      </c>
      <c r="S669" s="150">
        <f t="shared" si="268"/>
        <v>302443545.22000003</v>
      </c>
      <c r="T669" s="307"/>
      <c r="U669" s="324">
        <v>305189</v>
      </c>
      <c r="V669" s="329" t="s">
        <v>1480</v>
      </c>
      <c r="W669" s="332">
        <v>0</v>
      </c>
      <c r="X669" s="332">
        <v>0</v>
      </c>
      <c r="Y669" s="332">
        <v>0</v>
      </c>
      <c r="Z669" s="332">
        <v>0</v>
      </c>
      <c r="AA669" s="332">
        <v>0</v>
      </c>
      <c r="AB669" s="332">
        <v>8220929585.5100002</v>
      </c>
      <c r="AC669" s="332">
        <v>8220929585.5100002</v>
      </c>
      <c r="AD669" s="332">
        <v>437693935</v>
      </c>
      <c r="AE669" s="332">
        <v>872874921.22000003</v>
      </c>
      <c r="AF669" s="332">
        <v>7348054664.29</v>
      </c>
      <c r="AG669" s="332">
        <v>90946853.219999999</v>
      </c>
      <c r="AH669" s="332">
        <v>302443545.22000003</v>
      </c>
      <c r="AI669" s="332">
        <v>580315336</v>
      </c>
      <c r="AJ669" s="332">
        <v>232634008</v>
      </c>
      <c r="AK669" s="332">
        <v>1423393486.22</v>
      </c>
      <c r="AL669" s="332">
        <v>550518565</v>
      </c>
      <c r="AM669" s="332">
        <v>6797536099.29</v>
      </c>
      <c r="AN669" s="332">
        <v>0</v>
      </c>
    </row>
    <row r="670" spans="1:40" s="264" customFormat="1" x14ac:dyDescent="0.25">
      <c r="A670" s="177">
        <v>30518901</v>
      </c>
      <c r="B670" s="178" t="s">
        <v>1481</v>
      </c>
      <c r="C670" s="139">
        <v>38000000</v>
      </c>
      <c r="D670" s="139"/>
      <c r="E670" s="139"/>
      <c r="F670" s="139"/>
      <c r="G670" s="139">
        <v>1538267319.02</v>
      </c>
      <c r="H670" s="139">
        <f t="shared" si="269"/>
        <v>1538267319.02</v>
      </c>
      <c r="I670" s="139">
        <v>81263133</v>
      </c>
      <c r="J670" s="139">
        <v>185803638</v>
      </c>
      <c r="K670" s="139">
        <f t="shared" si="270"/>
        <v>1352463681.02</v>
      </c>
      <c r="L670" s="139">
        <v>24132720</v>
      </c>
      <c r="M670" s="139">
        <v>94777612</v>
      </c>
      <c r="N670" s="139">
        <f t="shared" si="265"/>
        <v>91026026</v>
      </c>
      <c r="O670" s="139">
        <v>36123133</v>
      </c>
      <c r="P670" s="139">
        <v>198950566</v>
      </c>
      <c r="Q670" s="139">
        <f t="shared" si="266"/>
        <v>13146928</v>
      </c>
      <c r="R670" s="139">
        <f t="shared" si="267"/>
        <v>1339316753.02</v>
      </c>
      <c r="S670" s="139">
        <f t="shared" si="268"/>
        <v>94777612</v>
      </c>
      <c r="T670" s="307"/>
      <c r="U670" s="324">
        <v>30518901</v>
      </c>
      <c r="V670" s="329" t="s">
        <v>1481</v>
      </c>
      <c r="W670" s="332">
        <v>0</v>
      </c>
      <c r="X670" s="332">
        <v>0</v>
      </c>
      <c r="Y670" s="332">
        <v>0</v>
      </c>
      <c r="Z670" s="332">
        <v>0</v>
      </c>
      <c r="AA670" s="332">
        <v>0</v>
      </c>
      <c r="AB670" s="332">
        <v>1538267319.02</v>
      </c>
      <c r="AC670" s="332">
        <v>1538267319.02</v>
      </c>
      <c r="AD670" s="332">
        <v>81263133</v>
      </c>
      <c r="AE670" s="332">
        <v>185803638</v>
      </c>
      <c r="AF670" s="332">
        <v>1352463681.02</v>
      </c>
      <c r="AG670" s="332">
        <v>24132720</v>
      </c>
      <c r="AH670" s="332">
        <v>94777612</v>
      </c>
      <c r="AI670" s="332">
        <v>93184380</v>
      </c>
      <c r="AJ670" s="332">
        <v>36123133</v>
      </c>
      <c r="AK670" s="332">
        <v>198950566</v>
      </c>
      <c r="AL670" s="332">
        <v>13146928</v>
      </c>
      <c r="AM670" s="332">
        <v>1339316753.02</v>
      </c>
      <c r="AN670" s="332">
        <v>0</v>
      </c>
    </row>
    <row r="671" spans="1:40" s="264" customFormat="1" ht="26.25" customHeight="1" x14ac:dyDescent="0.25">
      <c r="A671" s="177">
        <v>30518902</v>
      </c>
      <c r="B671" s="178" t="s">
        <v>1482</v>
      </c>
      <c r="C671" s="139">
        <v>226742078</v>
      </c>
      <c r="D671" s="139"/>
      <c r="E671" s="139"/>
      <c r="F671" s="139"/>
      <c r="G671" s="139">
        <v>557710332.54999995</v>
      </c>
      <c r="H671" s="139">
        <f t="shared" si="269"/>
        <v>557710332.54999995</v>
      </c>
      <c r="I671" s="139">
        <v>12523590</v>
      </c>
      <c r="J671" s="139">
        <v>61866999</v>
      </c>
      <c r="K671" s="139">
        <f t="shared" si="270"/>
        <v>495843333.54999995</v>
      </c>
      <c r="L671" s="139">
        <v>0</v>
      </c>
      <c r="M671" s="139">
        <v>8416716</v>
      </c>
      <c r="N671" s="139">
        <f t="shared" si="265"/>
        <v>53450283</v>
      </c>
      <c r="O671" s="139">
        <v>12523590</v>
      </c>
      <c r="P671" s="139">
        <v>73084459</v>
      </c>
      <c r="Q671" s="139">
        <f t="shared" si="266"/>
        <v>11217460</v>
      </c>
      <c r="R671" s="139">
        <f t="shared" si="267"/>
        <v>484625873.54999995</v>
      </c>
      <c r="S671" s="139">
        <f t="shared" si="268"/>
        <v>8416716</v>
      </c>
      <c r="T671" s="307"/>
      <c r="U671" s="324">
        <v>30518902</v>
      </c>
      <c r="V671" s="329" t="s">
        <v>1482</v>
      </c>
      <c r="W671" s="332">
        <v>0</v>
      </c>
      <c r="X671" s="332">
        <v>0</v>
      </c>
      <c r="Y671" s="332">
        <v>0</v>
      </c>
      <c r="Z671" s="332">
        <v>0</v>
      </c>
      <c r="AA671" s="332">
        <v>0</v>
      </c>
      <c r="AB671" s="332">
        <v>557710332.54999995</v>
      </c>
      <c r="AC671" s="332">
        <v>557710332.54999995</v>
      </c>
      <c r="AD671" s="332">
        <v>12523590</v>
      </c>
      <c r="AE671" s="332">
        <v>61866999</v>
      </c>
      <c r="AF671" s="332">
        <v>495843333.54999995</v>
      </c>
      <c r="AG671" s="332">
        <v>0</v>
      </c>
      <c r="AH671" s="332">
        <v>8416716</v>
      </c>
      <c r="AI671" s="332">
        <v>57450283</v>
      </c>
      <c r="AJ671" s="332">
        <v>12523590</v>
      </c>
      <c r="AK671" s="332">
        <v>73084459</v>
      </c>
      <c r="AL671" s="332">
        <v>11217460</v>
      </c>
      <c r="AM671" s="332">
        <v>484625873.54999995</v>
      </c>
      <c r="AN671" s="332">
        <v>0</v>
      </c>
    </row>
    <row r="672" spans="1:40" s="264" customFormat="1" x14ac:dyDescent="0.25">
      <c r="A672" s="177">
        <v>30518903</v>
      </c>
      <c r="B672" s="178" t="s">
        <v>1483</v>
      </c>
      <c r="C672" s="139">
        <v>23967245</v>
      </c>
      <c r="D672" s="139"/>
      <c r="E672" s="139"/>
      <c r="F672" s="139"/>
      <c r="G672" s="139">
        <v>1367905703.4300001</v>
      </c>
      <c r="H672" s="139">
        <f t="shared" si="269"/>
        <v>1367905703.4300001</v>
      </c>
      <c r="I672" s="139">
        <v>8354338</v>
      </c>
      <c r="J672" s="139">
        <v>35339190</v>
      </c>
      <c r="K672" s="139">
        <f t="shared" si="270"/>
        <v>1332566513.4300001</v>
      </c>
      <c r="L672" s="139">
        <v>6991545</v>
      </c>
      <c r="M672" s="139">
        <v>21230954</v>
      </c>
      <c r="N672" s="139">
        <f t="shared" si="265"/>
        <v>14108236</v>
      </c>
      <c r="O672" s="139">
        <v>31712698</v>
      </c>
      <c r="P672" s="139">
        <v>89530167</v>
      </c>
      <c r="Q672" s="139">
        <f t="shared" si="266"/>
        <v>54190977</v>
      </c>
      <c r="R672" s="139">
        <f t="shared" si="267"/>
        <v>1278375536.4300001</v>
      </c>
      <c r="S672" s="139">
        <f t="shared" si="268"/>
        <v>21230954</v>
      </c>
      <c r="T672" s="307"/>
      <c r="U672" s="324">
        <v>30518903</v>
      </c>
      <c r="V672" s="329" t="s">
        <v>1483</v>
      </c>
      <c r="W672" s="332">
        <v>0</v>
      </c>
      <c r="X672" s="332">
        <v>0</v>
      </c>
      <c r="Y672" s="332">
        <v>0</v>
      </c>
      <c r="Z672" s="332">
        <v>0</v>
      </c>
      <c r="AA672" s="332">
        <v>0</v>
      </c>
      <c r="AB672" s="332">
        <v>1367905703.4300001</v>
      </c>
      <c r="AC672" s="332">
        <v>1367905703.4300001</v>
      </c>
      <c r="AD672" s="332">
        <v>8354338</v>
      </c>
      <c r="AE672" s="332">
        <v>35339190</v>
      </c>
      <c r="AF672" s="332">
        <v>1332566513.4300001</v>
      </c>
      <c r="AG672" s="332">
        <v>6991545</v>
      </c>
      <c r="AH672" s="332">
        <v>21230954</v>
      </c>
      <c r="AI672" s="332">
        <v>15499868</v>
      </c>
      <c r="AJ672" s="332">
        <v>31712698</v>
      </c>
      <c r="AK672" s="332">
        <v>89530167</v>
      </c>
      <c r="AL672" s="332">
        <v>54190977</v>
      </c>
      <c r="AM672" s="332">
        <v>1278375536.4300001</v>
      </c>
      <c r="AN672" s="332">
        <v>0</v>
      </c>
    </row>
    <row r="673" spans="1:40" s="263" customFormat="1" x14ac:dyDescent="0.25">
      <c r="A673" s="177">
        <v>30518904</v>
      </c>
      <c r="B673" s="178" t="s">
        <v>1484</v>
      </c>
      <c r="C673" s="139">
        <v>0</v>
      </c>
      <c r="D673" s="139"/>
      <c r="E673" s="139"/>
      <c r="F673" s="139"/>
      <c r="G673" s="139">
        <v>430586118.20999998</v>
      </c>
      <c r="H673" s="139">
        <f t="shared" si="269"/>
        <v>430586118.20999998</v>
      </c>
      <c r="I673" s="139">
        <v>1553441</v>
      </c>
      <c r="J673" s="139">
        <v>1553441</v>
      </c>
      <c r="K673" s="139">
        <f t="shared" si="270"/>
        <v>429032677.20999998</v>
      </c>
      <c r="L673" s="139">
        <v>137757</v>
      </c>
      <c r="M673" s="139">
        <v>137757</v>
      </c>
      <c r="N673" s="139">
        <f t="shared" si="265"/>
        <v>1415684</v>
      </c>
      <c r="O673" s="139">
        <v>1553441</v>
      </c>
      <c r="P673" s="139">
        <v>6553441</v>
      </c>
      <c r="Q673" s="139">
        <f t="shared" si="266"/>
        <v>5000000</v>
      </c>
      <c r="R673" s="139">
        <f t="shared" si="267"/>
        <v>424032677.20999998</v>
      </c>
      <c r="S673" s="139">
        <f t="shared" si="268"/>
        <v>137757</v>
      </c>
      <c r="T673" s="307"/>
      <c r="U673" s="324">
        <v>30518904</v>
      </c>
      <c r="V673" s="329" t="s">
        <v>1484</v>
      </c>
      <c r="W673" s="332">
        <v>0</v>
      </c>
      <c r="X673" s="332">
        <v>0</v>
      </c>
      <c r="Y673" s="332">
        <v>0</v>
      </c>
      <c r="Z673" s="332">
        <v>0</v>
      </c>
      <c r="AA673" s="332">
        <v>0</v>
      </c>
      <c r="AB673" s="332">
        <v>430586118.20999998</v>
      </c>
      <c r="AC673" s="332">
        <v>430586118.20999998</v>
      </c>
      <c r="AD673" s="332">
        <v>1553441</v>
      </c>
      <c r="AE673" s="332">
        <v>1553441</v>
      </c>
      <c r="AF673" s="332">
        <v>429032677.20999998</v>
      </c>
      <c r="AG673" s="332">
        <v>137757</v>
      </c>
      <c r="AH673" s="332">
        <v>137757</v>
      </c>
      <c r="AI673" s="332">
        <v>1415684</v>
      </c>
      <c r="AJ673" s="332">
        <v>1553441</v>
      </c>
      <c r="AK673" s="332">
        <v>6553441</v>
      </c>
      <c r="AL673" s="332">
        <v>5000000</v>
      </c>
      <c r="AM673" s="332">
        <v>424032677.20999998</v>
      </c>
      <c r="AN673" s="332">
        <v>0</v>
      </c>
    </row>
    <row r="674" spans="1:40" s="263" customFormat="1" ht="26.25" customHeight="1" x14ac:dyDescent="0.25">
      <c r="A674" s="177">
        <v>30518905</v>
      </c>
      <c r="B674" s="178" t="s">
        <v>1485</v>
      </c>
      <c r="C674" s="139">
        <v>745830458.49000001</v>
      </c>
      <c r="D674" s="139"/>
      <c r="E674" s="139"/>
      <c r="F674" s="139"/>
      <c r="G674" s="139">
        <v>264529667.38999999</v>
      </c>
      <c r="H674" s="139">
        <f t="shared" si="269"/>
        <v>264529667.38999999</v>
      </c>
      <c r="I674" s="139">
        <v>24393394</v>
      </c>
      <c r="J674" s="139">
        <v>110765188</v>
      </c>
      <c r="K674" s="139">
        <f t="shared" si="270"/>
        <v>153764479.38999999</v>
      </c>
      <c r="L674" s="139">
        <v>36993394</v>
      </c>
      <c r="M674" s="139">
        <v>61125188</v>
      </c>
      <c r="N674" s="139">
        <f t="shared" si="265"/>
        <v>49640000</v>
      </c>
      <c r="O674" s="139">
        <v>14233394</v>
      </c>
      <c r="P674" s="139">
        <v>266185188</v>
      </c>
      <c r="Q674" s="139">
        <f t="shared" si="266"/>
        <v>155420000</v>
      </c>
      <c r="R674" s="139">
        <f t="shared" si="267"/>
        <v>-1655520.6100000143</v>
      </c>
      <c r="S674" s="139">
        <f t="shared" si="268"/>
        <v>61125188</v>
      </c>
      <c r="T674" s="307"/>
      <c r="U674" s="324">
        <v>30518905</v>
      </c>
      <c r="V674" s="329" t="s">
        <v>1485</v>
      </c>
      <c r="W674" s="332">
        <v>0</v>
      </c>
      <c r="X674" s="332">
        <v>0</v>
      </c>
      <c r="Y674" s="332">
        <v>0</v>
      </c>
      <c r="Z674" s="332">
        <v>0</v>
      </c>
      <c r="AA674" s="332">
        <v>0</v>
      </c>
      <c r="AB674" s="332">
        <v>264529667.38999999</v>
      </c>
      <c r="AC674" s="332">
        <v>264529667.38999999</v>
      </c>
      <c r="AD674" s="332">
        <v>24393394</v>
      </c>
      <c r="AE674" s="332">
        <v>110765188</v>
      </c>
      <c r="AF674" s="332">
        <v>153764479.38999999</v>
      </c>
      <c r="AG674" s="332">
        <v>36993394</v>
      </c>
      <c r="AH674" s="332">
        <v>61125188</v>
      </c>
      <c r="AI674" s="332">
        <v>49640000</v>
      </c>
      <c r="AJ674" s="332">
        <v>14233394</v>
      </c>
      <c r="AK674" s="332">
        <v>266185188</v>
      </c>
      <c r="AL674" s="332">
        <v>155420000</v>
      </c>
      <c r="AM674" s="332">
        <v>-1655520.6100000143</v>
      </c>
      <c r="AN674" s="332">
        <v>0</v>
      </c>
    </row>
    <row r="675" spans="1:40" s="263" customFormat="1" x14ac:dyDescent="0.25">
      <c r="A675" s="177">
        <v>30518906</v>
      </c>
      <c r="B675" s="178" t="s">
        <v>1486</v>
      </c>
      <c r="C675" s="139">
        <v>251234845.09999999</v>
      </c>
      <c r="D675" s="139"/>
      <c r="E675" s="139"/>
      <c r="F675" s="139"/>
      <c r="G675" s="139">
        <v>84656450</v>
      </c>
      <c r="H675" s="139">
        <f t="shared" si="269"/>
        <v>84656450</v>
      </c>
      <c r="I675" s="139">
        <v>0</v>
      </c>
      <c r="J675" s="139">
        <v>4170469</v>
      </c>
      <c r="K675" s="139">
        <f t="shared" si="270"/>
        <v>80485981</v>
      </c>
      <c r="L675" s="139">
        <v>0</v>
      </c>
      <c r="M675" s="139">
        <v>0</v>
      </c>
      <c r="N675" s="139">
        <f t="shared" si="265"/>
        <v>4170469</v>
      </c>
      <c r="O675" s="139">
        <v>0</v>
      </c>
      <c r="P675" s="139">
        <v>9170469</v>
      </c>
      <c r="Q675" s="139">
        <f t="shared" si="266"/>
        <v>5000000</v>
      </c>
      <c r="R675" s="139">
        <f t="shared" si="267"/>
        <v>75485981</v>
      </c>
      <c r="S675" s="139">
        <f t="shared" si="268"/>
        <v>0</v>
      </c>
      <c r="T675" s="307"/>
      <c r="U675" s="324">
        <v>30518906</v>
      </c>
      <c r="V675" s="329" t="s">
        <v>1486</v>
      </c>
      <c r="W675" s="332">
        <v>0</v>
      </c>
      <c r="X675" s="332">
        <v>0</v>
      </c>
      <c r="Y675" s="332">
        <v>0</v>
      </c>
      <c r="Z675" s="332">
        <v>0</v>
      </c>
      <c r="AA675" s="332">
        <v>0</v>
      </c>
      <c r="AB675" s="332">
        <v>84656450</v>
      </c>
      <c r="AC675" s="332">
        <v>84656450</v>
      </c>
      <c r="AD675" s="332">
        <v>0</v>
      </c>
      <c r="AE675" s="332">
        <v>4170469</v>
      </c>
      <c r="AF675" s="332">
        <v>80485981</v>
      </c>
      <c r="AG675" s="332">
        <v>0</v>
      </c>
      <c r="AH675" s="332">
        <v>0</v>
      </c>
      <c r="AI675" s="332">
        <v>4170469</v>
      </c>
      <c r="AJ675" s="332">
        <v>0</v>
      </c>
      <c r="AK675" s="332">
        <v>9170469</v>
      </c>
      <c r="AL675" s="332">
        <v>5000000</v>
      </c>
      <c r="AM675" s="332">
        <v>75485981</v>
      </c>
      <c r="AN675" s="332">
        <v>0</v>
      </c>
    </row>
    <row r="676" spans="1:40" s="263" customFormat="1" ht="26.25" customHeight="1" x14ac:dyDescent="0.25">
      <c r="A676" s="177">
        <v>30518907</v>
      </c>
      <c r="B676" s="178" t="s">
        <v>1487</v>
      </c>
      <c r="C676" s="139">
        <v>2977395.92</v>
      </c>
      <c r="D676" s="139"/>
      <c r="E676" s="139"/>
      <c r="F676" s="139"/>
      <c r="G676" s="139">
        <v>258849908</v>
      </c>
      <c r="H676" s="139">
        <f t="shared" si="269"/>
        <v>258849908</v>
      </c>
      <c r="I676" s="139">
        <v>45206287</v>
      </c>
      <c r="J676" s="139">
        <v>66206287</v>
      </c>
      <c r="K676" s="139">
        <f t="shared" si="270"/>
        <v>192643621</v>
      </c>
      <c r="L676" s="139">
        <v>0</v>
      </c>
      <c r="M676" s="139">
        <v>21000000</v>
      </c>
      <c r="N676" s="139">
        <f t="shared" si="265"/>
        <v>45206287</v>
      </c>
      <c r="O676" s="139">
        <v>10000000</v>
      </c>
      <c r="P676" s="139">
        <v>94206287</v>
      </c>
      <c r="Q676" s="139">
        <f t="shared" si="266"/>
        <v>28000000</v>
      </c>
      <c r="R676" s="139">
        <f t="shared" si="267"/>
        <v>164643621</v>
      </c>
      <c r="S676" s="139">
        <f t="shared" si="268"/>
        <v>21000000</v>
      </c>
      <c r="T676" s="307"/>
      <c r="U676" s="324">
        <v>30518907</v>
      </c>
      <c r="V676" s="329" t="s">
        <v>1487</v>
      </c>
      <c r="W676" s="332">
        <v>0</v>
      </c>
      <c r="X676" s="332">
        <v>0</v>
      </c>
      <c r="Y676" s="332">
        <v>0</v>
      </c>
      <c r="Z676" s="332">
        <v>0</v>
      </c>
      <c r="AA676" s="332">
        <v>0</v>
      </c>
      <c r="AB676" s="332">
        <v>258849908</v>
      </c>
      <c r="AC676" s="332">
        <v>258849908</v>
      </c>
      <c r="AD676" s="332">
        <v>45206287</v>
      </c>
      <c r="AE676" s="332">
        <v>66206287</v>
      </c>
      <c r="AF676" s="332">
        <v>192643621</v>
      </c>
      <c r="AG676" s="332">
        <v>0</v>
      </c>
      <c r="AH676" s="332">
        <v>21000000</v>
      </c>
      <c r="AI676" s="332">
        <v>45206287</v>
      </c>
      <c r="AJ676" s="332">
        <v>10000000</v>
      </c>
      <c r="AK676" s="332">
        <v>94206287</v>
      </c>
      <c r="AL676" s="332">
        <v>28000000</v>
      </c>
      <c r="AM676" s="332">
        <v>164643621</v>
      </c>
      <c r="AN676" s="332">
        <v>0</v>
      </c>
    </row>
    <row r="677" spans="1:40" s="263" customFormat="1" ht="26.25" customHeight="1" x14ac:dyDescent="0.25">
      <c r="A677" s="177">
        <v>30518908</v>
      </c>
      <c r="B677" s="178" t="s">
        <v>1488</v>
      </c>
      <c r="C677" s="139">
        <v>291529067.10000002</v>
      </c>
      <c r="D677" s="139"/>
      <c r="E677" s="139"/>
      <c r="F677" s="139"/>
      <c r="G677" s="139">
        <v>173494894.88999999</v>
      </c>
      <c r="H677" s="139">
        <f t="shared" si="269"/>
        <v>173494894.88999999</v>
      </c>
      <c r="I677" s="139">
        <v>2397770</v>
      </c>
      <c r="J677" s="139">
        <v>3437770</v>
      </c>
      <c r="K677" s="139">
        <f t="shared" si="270"/>
        <v>170057124.88999999</v>
      </c>
      <c r="L677" s="139">
        <v>3437770</v>
      </c>
      <c r="M677" s="139">
        <v>3437770</v>
      </c>
      <c r="N677" s="139">
        <f t="shared" si="265"/>
        <v>0</v>
      </c>
      <c r="O677" s="139">
        <v>2397770</v>
      </c>
      <c r="P677" s="139">
        <v>8437770</v>
      </c>
      <c r="Q677" s="139">
        <f t="shared" si="266"/>
        <v>5000000</v>
      </c>
      <c r="R677" s="139">
        <f t="shared" si="267"/>
        <v>165057124.88999999</v>
      </c>
      <c r="S677" s="139">
        <f t="shared" si="268"/>
        <v>3437770</v>
      </c>
      <c r="T677" s="307"/>
      <c r="U677" s="324">
        <v>30518908</v>
      </c>
      <c r="V677" s="329" t="s">
        <v>1488</v>
      </c>
      <c r="W677" s="332">
        <v>0</v>
      </c>
      <c r="X677" s="332">
        <v>0</v>
      </c>
      <c r="Y677" s="332">
        <v>0</v>
      </c>
      <c r="Z677" s="332">
        <v>0</v>
      </c>
      <c r="AA677" s="332">
        <v>0</v>
      </c>
      <c r="AB677" s="332">
        <v>173494894.88999999</v>
      </c>
      <c r="AC677" s="332">
        <v>173494894.88999999</v>
      </c>
      <c r="AD677" s="332">
        <v>2397770</v>
      </c>
      <c r="AE677" s="332">
        <v>3437770</v>
      </c>
      <c r="AF677" s="332">
        <v>170057124.88999999</v>
      </c>
      <c r="AG677" s="332">
        <v>3437770</v>
      </c>
      <c r="AH677" s="332">
        <v>3437770</v>
      </c>
      <c r="AI677" s="332">
        <v>0</v>
      </c>
      <c r="AJ677" s="332">
        <v>2397770</v>
      </c>
      <c r="AK677" s="332">
        <v>8437770</v>
      </c>
      <c r="AL677" s="332">
        <v>5000000</v>
      </c>
      <c r="AM677" s="332">
        <v>165057124.88999999</v>
      </c>
      <c r="AN677" s="332">
        <v>0</v>
      </c>
    </row>
    <row r="678" spans="1:40" s="263" customFormat="1" ht="26.25" customHeight="1" x14ac:dyDescent="0.25">
      <c r="A678" s="177">
        <v>30518909</v>
      </c>
      <c r="B678" s="178" t="s">
        <v>1489</v>
      </c>
      <c r="C678" s="139">
        <v>232353894.25999999</v>
      </c>
      <c r="D678" s="139"/>
      <c r="E678" s="139"/>
      <c r="F678" s="139"/>
      <c r="G678" s="139">
        <v>347547158.44</v>
      </c>
      <c r="H678" s="139">
        <f t="shared" si="269"/>
        <v>347547158.44</v>
      </c>
      <c r="I678" s="139">
        <v>5049612</v>
      </c>
      <c r="J678" s="139">
        <v>50866312</v>
      </c>
      <c r="K678" s="139">
        <f t="shared" si="270"/>
        <v>296680846.44</v>
      </c>
      <c r="L678" s="139">
        <v>5877202</v>
      </c>
      <c r="M678" s="139">
        <v>27297886</v>
      </c>
      <c r="N678" s="139">
        <f t="shared" si="265"/>
        <v>23568426</v>
      </c>
      <c r="O678" s="139">
        <v>5049612</v>
      </c>
      <c r="P678" s="139">
        <v>50866312</v>
      </c>
      <c r="Q678" s="139">
        <f t="shared" si="266"/>
        <v>0</v>
      </c>
      <c r="R678" s="139">
        <f t="shared" si="267"/>
        <v>296680846.44</v>
      </c>
      <c r="S678" s="139">
        <f t="shared" si="268"/>
        <v>27297886</v>
      </c>
      <c r="T678" s="307"/>
      <c r="U678" s="324">
        <v>30518909</v>
      </c>
      <c r="V678" s="329" t="s">
        <v>1489</v>
      </c>
      <c r="W678" s="332">
        <v>0</v>
      </c>
      <c r="X678" s="332">
        <v>0</v>
      </c>
      <c r="Y678" s="332">
        <v>0</v>
      </c>
      <c r="Z678" s="332">
        <v>0</v>
      </c>
      <c r="AA678" s="332">
        <v>0</v>
      </c>
      <c r="AB678" s="332">
        <v>347547158.44</v>
      </c>
      <c r="AC678" s="332">
        <v>347547158.44</v>
      </c>
      <c r="AD678" s="332">
        <v>5049612</v>
      </c>
      <c r="AE678" s="332">
        <v>50866312</v>
      </c>
      <c r="AF678" s="332">
        <v>296680846.44</v>
      </c>
      <c r="AG678" s="332">
        <v>5877202</v>
      </c>
      <c r="AH678" s="332">
        <v>27297886</v>
      </c>
      <c r="AI678" s="332">
        <v>25803336</v>
      </c>
      <c r="AJ678" s="332">
        <v>5049612</v>
      </c>
      <c r="AK678" s="332">
        <v>50866312</v>
      </c>
      <c r="AL678" s="332">
        <v>0</v>
      </c>
      <c r="AM678" s="332">
        <v>296680846.44</v>
      </c>
      <c r="AN678" s="332">
        <v>0</v>
      </c>
    </row>
    <row r="679" spans="1:40" s="263" customFormat="1" ht="26.25" customHeight="1" x14ac:dyDescent="0.25">
      <c r="A679" s="177">
        <v>30518910</v>
      </c>
      <c r="B679" s="178" t="s">
        <v>874</v>
      </c>
      <c r="C679" s="139">
        <v>256955975</v>
      </c>
      <c r="D679" s="139"/>
      <c r="E679" s="139"/>
      <c r="F679" s="139"/>
      <c r="G679" s="139">
        <v>513084246.94</v>
      </c>
      <c r="H679" s="139">
        <f t="shared" si="269"/>
        <v>513084246.94</v>
      </c>
      <c r="I679" s="139">
        <v>18000000</v>
      </c>
      <c r="J679" s="139">
        <v>27409332.219999999</v>
      </c>
      <c r="K679" s="139">
        <f t="shared" si="270"/>
        <v>485674914.72000003</v>
      </c>
      <c r="L679" s="139">
        <v>1480545.22</v>
      </c>
      <c r="M679" s="139">
        <v>4288396.22</v>
      </c>
      <c r="N679" s="139">
        <f t="shared" si="265"/>
        <v>23120936</v>
      </c>
      <c r="O679" s="139">
        <v>19600000</v>
      </c>
      <c r="P679" s="139">
        <v>47009332.219999999</v>
      </c>
      <c r="Q679" s="139">
        <f t="shared" si="266"/>
        <v>19600000</v>
      </c>
      <c r="R679" s="139">
        <f t="shared" si="267"/>
        <v>466074914.72000003</v>
      </c>
      <c r="S679" s="139">
        <f t="shared" si="268"/>
        <v>4288396.22</v>
      </c>
      <c r="T679" s="307"/>
      <c r="U679" s="324">
        <v>30518910</v>
      </c>
      <c r="V679" s="329" t="s">
        <v>874</v>
      </c>
      <c r="W679" s="332">
        <v>0</v>
      </c>
      <c r="X679" s="332">
        <v>0</v>
      </c>
      <c r="Y679" s="332">
        <v>0</v>
      </c>
      <c r="Z679" s="332">
        <v>0</v>
      </c>
      <c r="AA679" s="332">
        <v>0</v>
      </c>
      <c r="AB679" s="332">
        <v>513084246.94</v>
      </c>
      <c r="AC679" s="332">
        <v>513084246.94</v>
      </c>
      <c r="AD679" s="332">
        <v>18000000</v>
      </c>
      <c r="AE679" s="332">
        <v>27409332.219999999</v>
      </c>
      <c r="AF679" s="332">
        <v>485674914.72000003</v>
      </c>
      <c r="AG679" s="332">
        <v>1480545.22</v>
      </c>
      <c r="AH679" s="332">
        <v>4288396.22</v>
      </c>
      <c r="AI679" s="332">
        <v>23220000</v>
      </c>
      <c r="AJ679" s="332">
        <v>19600000</v>
      </c>
      <c r="AK679" s="332">
        <v>47009332.219999999</v>
      </c>
      <c r="AL679" s="332">
        <v>19600000</v>
      </c>
      <c r="AM679" s="332">
        <v>466074914.72000003</v>
      </c>
      <c r="AN679" s="332">
        <v>0</v>
      </c>
    </row>
    <row r="680" spans="1:40" s="263" customFormat="1" ht="26.25" customHeight="1" x14ac:dyDescent="0.25">
      <c r="A680" s="177">
        <v>30518911</v>
      </c>
      <c r="B680" s="178" t="s">
        <v>1490</v>
      </c>
      <c r="C680" s="139">
        <v>84831999.790000007</v>
      </c>
      <c r="D680" s="139"/>
      <c r="E680" s="139"/>
      <c r="F680" s="139"/>
      <c r="G680" s="139">
        <v>2037445750</v>
      </c>
      <c r="H680" s="139">
        <f t="shared" si="269"/>
        <v>2037445750</v>
      </c>
      <c r="I680" s="139">
        <v>223298300</v>
      </c>
      <c r="J680" s="139">
        <v>245099934</v>
      </c>
      <c r="K680" s="139">
        <f t="shared" si="270"/>
        <v>1792345816</v>
      </c>
      <c r="L680" s="139">
        <v>9998500</v>
      </c>
      <c r="M680" s="139">
        <v>22399104</v>
      </c>
      <c r="N680" s="139">
        <f t="shared" si="265"/>
        <v>222700830</v>
      </c>
      <c r="O680" s="139">
        <v>83786300</v>
      </c>
      <c r="P680" s="139">
        <v>453443134</v>
      </c>
      <c r="Q680" s="139">
        <f t="shared" si="266"/>
        <v>208343200</v>
      </c>
      <c r="R680" s="139">
        <f t="shared" si="267"/>
        <v>1584002616</v>
      </c>
      <c r="S680" s="139">
        <f t="shared" si="268"/>
        <v>22399104</v>
      </c>
      <c r="T680" s="307"/>
      <c r="U680" s="324">
        <v>30518911</v>
      </c>
      <c r="V680" s="329" t="s">
        <v>1490</v>
      </c>
      <c r="W680" s="332">
        <v>0</v>
      </c>
      <c r="X680" s="332">
        <v>0</v>
      </c>
      <c r="Y680" s="332">
        <v>0</v>
      </c>
      <c r="Z680" s="332">
        <v>0</v>
      </c>
      <c r="AA680" s="332">
        <v>0</v>
      </c>
      <c r="AB680" s="332">
        <v>2037445780</v>
      </c>
      <c r="AC680" s="332">
        <v>2037445780</v>
      </c>
      <c r="AD680" s="332">
        <v>223298300</v>
      </c>
      <c r="AE680" s="332">
        <v>245099934</v>
      </c>
      <c r="AF680" s="332">
        <v>1792345846</v>
      </c>
      <c r="AG680" s="332">
        <v>9998500</v>
      </c>
      <c r="AH680" s="332">
        <v>22399104</v>
      </c>
      <c r="AI680" s="332">
        <v>222700830</v>
      </c>
      <c r="AJ680" s="332">
        <v>83786300</v>
      </c>
      <c r="AK680" s="332">
        <v>453443134</v>
      </c>
      <c r="AL680" s="332">
        <v>208343200</v>
      </c>
      <c r="AM680" s="332">
        <v>1584002646</v>
      </c>
      <c r="AN680" s="332">
        <v>0</v>
      </c>
    </row>
    <row r="681" spans="1:40" s="263" customFormat="1" x14ac:dyDescent="0.25">
      <c r="A681" s="177">
        <v>30518912</v>
      </c>
      <c r="B681" s="178" t="s">
        <v>1491</v>
      </c>
      <c r="C681" s="139">
        <v>233881947.88999999</v>
      </c>
      <c r="D681" s="139"/>
      <c r="E681" s="139"/>
      <c r="F681" s="139"/>
      <c r="G681" s="139">
        <v>646852006.63999999</v>
      </c>
      <c r="H681" s="139">
        <f t="shared" si="269"/>
        <v>646852006.63999999</v>
      </c>
      <c r="I681" s="139">
        <v>15654070</v>
      </c>
      <c r="J681" s="139">
        <v>80356361</v>
      </c>
      <c r="K681" s="139">
        <f t="shared" si="270"/>
        <v>566495645.63999999</v>
      </c>
      <c r="L681" s="139">
        <v>1897420</v>
      </c>
      <c r="M681" s="139">
        <v>38332162</v>
      </c>
      <c r="N681" s="139">
        <f t="shared" si="265"/>
        <v>42024199</v>
      </c>
      <c r="O681" s="139">
        <v>15654070</v>
      </c>
      <c r="P681" s="139">
        <v>125956361</v>
      </c>
      <c r="Q681" s="139">
        <f t="shared" si="266"/>
        <v>45600000</v>
      </c>
      <c r="R681" s="139">
        <f t="shared" si="267"/>
        <v>520895645.63999999</v>
      </c>
      <c r="S681" s="139">
        <f t="shared" si="268"/>
        <v>38332162</v>
      </c>
      <c r="T681" s="307"/>
      <c r="U681" s="324">
        <v>30518912</v>
      </c>
      <c r="V681" s="329" t="s">
        <v>1491</v>
      </c>
      <c r="W681" s="332">
        <v>0</v>
      </c>
      <c r="X681" s="332">
        <v>0</v>
      </c>
      <c r="Y681" s="332">
        <v>0</v>
      </c>
      <c r="Z681" s="332">
        <v>0</v>
      </c>
      <c r="AA681" s="332">
        <v>0</v>
      </c>
      <c r="AB681" s="332">
        <v>646852006.63999999</v>
      </c>
      <c r="AC681" s="332">
        <v>646852006.63999999</v>
      </c>
      <c r="AD681" s="332">
        <v>15654070</v>
      </c>
      <c r="AE681" s="332">
        <v>80356361</v>
      </c>
      <c r="AF681" s="332">
        <v>566495645.63999999</v>
      </c>
      <c r="AG681" s="332">
        <v>1897420</v>
      </c>
      <c r="AH681" s="332">
        <v>38332162</v>
      </c>
      <c r="AI681" s="332">
        <v>42024199</v>
      </c>
      <c r="AJ681" s="332">
        <v>15654070</v>
      </c>
      <c r="AK681" s="332">
        <v>125956361</v>
      </c>
      <c r="AL681" s="332">
        <v>45600000</v>
      </c>
      <c r="AM681" s="332">
        <v>520895645.63999999</v>
      </c>
      <c r="AN681" s="332">
        <v>0</v>
      </c>
    </row>
    <row r="682" spans="1:40" s="263" customFormat="1" ht="26.25" customHeight="1" x14ac:dyDescent="0.25">
      <c r="A682" s="240">
        <v>306</v>
      </c>
      <c r="B682" s="241" t="s">
        <v>1313</v>
      </c>
      <c r="C682" s="150">
        <v>10227190044.75</v>
      </c>
      <c r="D682" s="150">
        <f>+D683</f>
        <v>0</v>
      </c>
      <c r="E682" s="150">
        <f>+E683</f>
        <v>0</v>
      </c>
      <c r="F682" s="150">
        <f>+F683</f>
        <v>0</v>
      </c>
      <c r="G682" s="150">
        <f>+G683</f>
        <v>7459230033.9200001</v>
      </c>
      <c r="H682" s="150">
        <f t="shared" si="269"/>
        <v>7459230033.9200001</v>
      </c>
      <c r="I682" s="150">
        <v>691781144</v>
      </c>
      <c r="J682" s="150">
        <v>1963405938</v>
      </c>
      <c r="K682" s="150">
        <f t="shared" si="270"/>
        <v>5495824095.9200001</v>
      </c>
      <c r="L682" s="150">
        <v>109875444</v>
      </c>
      <c r="M682" s="150">
        <v>697791081.20000005</v>
      </c>
      <c r="N682" s="150">
        <f t="shared" si="265"/>
        <v>1265614856.8</v>
      </c>
      <c r="O682" s="150">
        <v>561121935</v>
      </c>
      <c r="P682" s="150">
        <v>2836039790</v>
      </c>
      <c r="Q682" s="150">
        <f t="shared" si="266"/>
        <v>872633852</v>
      </c>
      <c r="R682" s="150">
        <f t="shared" si="267"/>
        <v>4623190243.9200001</v>
      </c>
      <c r="S682" s="150">
        <f t="shared" si="268"/>
        <v>697791081.20000005</v>
      </c>
      <c r="T682" s="307"/>
      <c r="U682" s="324">
        <v>306</v>
      </c>
      <c r="V682" s="329" t="s">
        <v>1313</v>
      </c>
      <c r="W682" s="332">
        <v>0</v>
      </c>
      <c r="X682" s="332">
        <v>0</v>
      </c>
      <c r="Y682" s="332">
        <v>0</v>
      </c>
      <c r="Z682" s="332">
        <v>0</v>
      </c>
      <c r="AA682" s="332">
        <v>0</v>
      </c>
      <c r="AB682" s="332">
        <v>7459230033.9200001</v>
      </c>
      <c r="AC682" s="332">
        <v>7459230033.9200001</v>
      </c>
      <c r="AD682" s="332">
        <v>691781144</v>
      </c>
      <c r="AE682" s="332">
        <v>1963405938</v>
      </c>
      <c r="AF682" s="332">
        <v>5495824095.9200001</v>
      </c>
      <c r="AG682" s="332">
        <v>109875444</v>
      </c>
      <c r="AH682" s="332">
        <v>697791081.20000005</v>
      </c>
      <c r="AI682" s="332">
        <v>1267984745.8</v>
      </c>
      <c r="AJ682" s="332">
        <v>561121935</v>
      </c>
      <c r="AK682" s="332">
        <v>2836039790</v>
      </c>
      <c r="AL682" s="332">
        <v>872633852</v>
      </c>
      <c r="AM682" s="332">
        <v>4623190243.9200001</v>
      </c>
      <c r="AN682" s="332">
        <v>0</v>
      </c>
    </row>
    <row r="683" spans="1:40" s="263" customFormat="1" x14ac:dyDescent="0.25">
      <c r="A683" s="240">
        <v>3061</v>
      </c>
      <c r="B683" s="241" t="s">
        <v>1313</v>
      </c>
      <c r="C683" s="150">
        <v>10227190044.75</v>
      </c>
      <c r="D683" s="150">
        <f>SUM(D684:D694)</f>
        <v>0</v>
      </c>
      <c r="E683" s="150">
        <f>SUM(E684:E694)</f>
        <v>0</v>
      </c>
      <c r="F683" s="150">
        <f>SUM(F684:F694)</f>
        <v>0</v>
      </c>
      <c r="G683" s="150">
        <f>SUM(G684:G702)</f>
        <v>7459230033.9200001</v>
      </c>
      <c r="H683" s="150">
        <f t="shared" si="269"/>
        <v>7459230033.9200001</v>
      </c>
      <c r="I683" s="150">
        <v>691781144</v>
      </c>
      <c r="J683" s="150">
        <v>1963405938</v>
      </c>
      <c r="K683" s="150">
        <f t="shared" si="270"/>
        <v>5495824095.9200001</v>
      </c>
      <c r="L683" s="150">
        <v>109875444</v>
      </c>
      <c r="M683" s="150">
        <v>697791081.20000005</v>
      </c>
      <c r="N683" s="150">
        <f t="shared" si="265"/>
        <v>1265614856.8</v>
      </c>
      <c r="O683" s="150">
        <v>561121935</v>
      </c>
      <c r="P683" s="150">
        <v>2836039790</v>
      </c>
      <c r="Q683" s="150">
        <f t="shared" si="266"/>
        <v>872633852</v>
      </c>
      <c r="R683" s="150">
        <f t="shared" si="267"/>
        <v>4623190243.9200001</v>
      </c>
      <c r="S683" s="150">
        <f t="shared" si="268"/>
        <v>697791081.20000005</v>
      </c>
      <c r="T683" s="307"/>
      <c r="U683" s="324">
        <v>3061</v>
      </c>
      <c r="V683" s="329" t="s">
        <v>1313</v>
      </c>
      <c r="W683" s="332">
        <v>0</v>
      </c>
      <c r="X683" s="332">
        <v>0</v>
      </c>
      <c r="Y683" s="332">
        <v>0</v>
      </c>
      <c r="Z683" s="332">
        <v>0</v>
      </c>
      <c r="AA683" s="332">
        <v>0</v>
      </c>
      <c r="AB683" s="332">
        <v>7459230033.9200001</v>
      </c>
      <c r="AC683" s="332">
        <v>7459230033.9200001</v>
      </c>
      <c r="AD683" s="332">
        <v>691781144</v>
      </c>
      <c r="AE683" s="332">
        <v>1963405938</v>
      </c>
      <c r="AF683" s="332">
        <v>5495824095.9200001</v>
      </c>
      <c r="AG683" s="332">
        <v>109875444</v>
      </c>
      <c r="AH683" s="332">
        <v>697791081.20000005</v>
      </c>
      <c r="AI683" s="332">
        <v>1267984745.8</v>
      </c>
      <c r="AJ683" s="332">
        <v>561121935</v>
      </c>
      <c r="AK683" s="332">
        <v>2836039790</v>
      </c>
      <c r="AL683" s="332">
        <v>872633852</v>
      </c>
      <c r="AM683" s="332">
        <v>4623190243.9200001</v>
      </c>
      <c r="AN683" s="332">
        <v>0</v>
      </c>
    </row>
    <row r="684" spans="1:40" s="263" customFormat="1" ht="26.25" customHeight="1" x14ac:dyDescent="0.25">
      <c r="A684" s="177">
        <v>306104</v>
      </c>
      <c r="B684" s="178" t="s">
        <v>1314</v>
      </c>
      <c r="C684" s="139">
        <v>49500000</v>
      </c>
      <c r="D684" s="139"/>
      <c r="E684" s="139"/>
      <c r="F684" s="139"/>
      <c r="G684" s="139">
        <v>50000000</v>
      </c>
      <c r="H684" s="139">
        <f t="shared" si="269"/>
        <v>50000000</v>
      </c>
      <c r="I684" s="139">
        <v>0</v>
      </c>
      <c r="J684" s="139">
        <v>49998910</v>
      </c>
      <c r="K684" s="139">
        <f t="shared" si="270"/>
        <v>1090</v>
      </c>
      <c r="L684" s="139">
        <v>21555000</v>
      </c>
      <c r="M684" s="139">
        <v>21555000</v>
      </c>
      <c r="N684" s="139">
        <f t="shared" si="265"/>
        <v>28443910</v>
      </c>
      <c r="O684" s="139">
        <v>0</v>
      </c>
      <c r="P684" s="139">
        <v>50000000</v>
      </c>
      <c r="Q684" s="139">
        <f t="shared" si="266"/>
        <v>1090</v>
      </c>
      <c r="R684" s="139">
        <f t="shared" si="267"/>
        <v>0</v>
      </c>
      <c r="S684" s="139">
        <f t="shared" si="268"/>
        <v>21555000</v>
      </c>
      <c r="T684" s="307"/>
      <c r="U684" s="324">
        <v>306104</v>
      </c>
      <c r="V684" s="329" t="s">
        <v>1314</v>
      </c>
      <c r="W684" s="332">
        <v>0</v>
      </c>
      <c r="X684" s="332">
        <v>0</v>
      </c>
      <c r="Y684" s="332">
        <v>0</v>
      </c>
      <c r="Z684" s="332">
        <v>0</v>
      </c>
      <c r="AA684" s="332">
        <v>0</v>
      </c>
      <c r="AB684" s="332">
        <v>50000000</v>
      </c>
      <c r="AC684" s="332">
        <v>50000000</v>
      </c>
      <c r="AD684" s="332">
        <v>0</v>
      </c>
      <c r="AE684" s="332">
        <v>49998910</v>
      </c>
      <c r="AF684" s="332">
        <v>1090</v>
      </c>
      <c r="AG684" s="332">
        <v>21555000</v>
      </c>
      <c r="AH684" s="332">
        <v>21555000</v>
      </c>
      <c r="AI684" s="332">
        <v>28443910</v>
      </c>
      <c r="AJ684" s="332">
        <v>0</v>
      </c>
      <c r="AK684" s="332">
        <v>50000000</v>
      </c>
      <c r="AL684" s="332">
        <v>1090</v>
      </c>
      <c r="AM684" s="332">
        <v>0</v>
      </c>
      <c r="AN684" s="332">
        <v>0</v>
      </c>
    </row>
    <row r="685" spans="1:40" s="263" customFormat="1" ht="26.25" customHeight="1" x14ac:dyDescent="0.25">
      <c r="A685" s="177">
        <v>306105</v>
      </c>
      <c r="B685" s="178" t="s">
        <v>1315</v>
      </c>
      <c r="C685" s="139">
        <v>149500000</v>
      </c>
      <c r="D685" s="139"/>
      <c r="E685" s="139"/>
      <c r="F685" s="139"/>
      <c r="G685" s="139">
        <v>842591305</v>
      </c>
      <c r="H685" s="139">
        <f t="shared" si="269"/>
        <v>842591305</v>
      </c>
      <c r="I685" s="139">
        <v>0</v>
      </c>
      <c r="J685" s="139">
        <v>190844795</v>
      </c>
      <c r="K685" s="139">
        <f t="shared" si="270"/>
        <v>651746510</v>
      </c>
      <c r="L685" s="139">
        <v>0</v>
      </c>
      <c r="M685" s="139">
        <v>47243395</v>
      </c>
      <c r="N685" s="139">
        <f t="shared" si="265"/>
        <v>143601400</v>
      </c>
      <c r="O685" s="139">
        <v>0</v>
      </c>
      <c r="P685" s="139">
        <v>486554088</v>
      </c>
      <c r="Q685" s="139">
        <f t="shared" si="266"/>
        <v>295709293</v>
      </c>
      <c r="R685" s="139">
        <f t="shared" si="267"/>
        <v>356037217</v>
      </c>
      <c r="S685" s="139">
        <f t="shared" si="268"/>
        <v>47243395</v>
      </c>
      <c r="T685" s="307"/>
      <c r="U685" s="324">
        <v>306105</v>
      </c>
      <c r="V685" s="329" t="s">
        <v>1315</v>
      </c>
      <c r="W685" s="332">
        <v>0</v>
      </c>
      <c r="X685" s="332">
        <v>0</v>
      </c>
      <c r="Y685" s="332">
        <v>0</v>
      </c>
      <c r="Z685" s="332">
        <v>0</v>
      </c>
      <c r="AA685" s="332">
        <v>0</v>
      </c>
      <c r="AB685" s="332">
        <v>842591305</v>
      </c>
      <c r="AC685" s="332">
        <v>842591305</v>
      </c>
      <c r="AD685" s="332">
        <v>0</v>
      </c>
      <c r="AE685" s="332">
        <v>190844795</v>
      </c>
      <c r="AF685" s="332">
        <v>651746510</v>
      </c>
      <c r="AG685" s="332">
        <v>0</v>
      </c>
      <c r="AH685" s="332">
        <v>47243395</v>
      </c>
      <c r="AI685" s="332">
        <v>144000000</v>
      </c>
      <c r="AJ685" s="332">
        <v>0</v>
      </c>
      <c r="AK685" s="332">
        <v>486554088</v>
      </c>
      <c r="AL685" s="332">
        <v>295709293</v>
      </c>
      <c r="AM685" s="332">
        <v>356037217</v>
      </c>
      <c r="AN685" s="332">
        <v>0</v>
      </c>
    </row>
    <row r="686" spans="1:40" s="263" customFormat="1" x14ac:dyDescent="0.25">
      <c r="A686" s="177">
        <v>306106</v>
      </c>
      <c r="B686" s="178" t="s">
        <v>1316</v>
      </c>
      <c r="C686" s="139">
        <v>0</v>
      </c>
      <c r="D686" s="139"/>
      <c r="E686" s="139"/>
      <c r="F686" s="139"/>
      <c r="G686" s="139">
        <v>494846840</v>
      </c>
      <c r="H686" s="139">
        <f t="shared" si="269"/>
        <v>494846840</v>
      </c>
      <c r="I686" s="139">
        <v>54000000</v>
      </c>
      <c r="J686" s="139">
        <v>108000000</v>
      </c>
      <c r="K686" s="139">
        <f t="shared" si="270"/>
        <v>386846840</v>
      </c>
      <c r="L686" s="139">
        <v>0</v>
      </c>
      <c r="M686" s="139">
        <v>0</v>
      </c>
      <c r="N686" s="139">
        <f t="shared" si="265"/>
        <v>108000000</v>
      </c>
      <c r="O686" s="139">
        <v>0</v>
      </c>
      <c r="P686" s="139">
        <v>108000000</v>
      </c>
      <c r="Q686" s="139">
        <f t="shared" si="266"/>
        <v>0</v>
      </c>
      <c r="R686" s="139">
        <f t="shared" si="267"/>
        <v>386846840</v>
      </c>
      <c r="S686" s="139">
        <f t="shared" si="268"/>
        <v>0</v>
      </c>
      <c r="T686" s="307"/>
      <c r="U686" s="324">
        <v>306106</v>
      </c>
      <c r="V686" s="329" t="s">
        <v>1316</v>
      </c>
      <c r="W686" s="332">
        <v>0</v>
      </c>
      <c r="X686" s="332">
        <v>0</v>
      </c>
      <c r="Y686" s="332">
        <v>0</v>
      </c>
      <c r="Z686" s="332">
        <v>0</v>
      </c>
      <c r="AA686" s="332">
        <v>0</v>
      </c>
      <c r="AB686" s="332">
        <v>494846840</v>
      </c>
      <c r="AC686" s="332">
        <v>494846840</v>
      </c>
      <c r="AD686" s="332">
        <v>54000000</v>
      </c>
      <c r="AE686" s="332">
        <v>108000000</v>
      </c>
      <c r="AF686" s="332">
        <v>386846840</v>
      </c>
      <c r="AG686" s="332">
        <v>0</v>
      </c>
      <c r="AH686" s="332">
        <v>0</v>
      </c>
      <c r="AI686" s="332">
        <v>108000000</v>
      </c>
      <c r="AJ686" s="332">
        <v>0</v>
      </c>
      <c r="AK686" s="332">
        <v>108000000</v>
      </c>
      <c r="AL686" s="332">
        <v>0</v>
      </c>
      <c r="AM686" s="332">
        <v>386846840</v>
      </c>
      <c r="AN686" s="332">
        <v>0</v>
      </c>
    </row>
    <row r="687" spans="1:40" s="263" customFormat="1" x14ac:dyDescent="0.25">
      <c r="A687" s="177">
        <v>306107</v>
      </c>
      <c r="B687" s="178" t="s">
        <v>1317</v>
      </c>
      <c r="C687" s="139">
        <v>380480289.44999999</v>
      </c>
      <c r="D687" s="139"/>
      <c r="E687" s="139"/>
      <c r="F687" s="139"/>
      <c r="G687" s="139">
        <v>542736000</v>
      </c>
      <c r="H687" s="139">
        <f t="shared" si="269"/>
        <v>542736000</v>
      </c>
      <c r="I687" s="139">
        <v>0</v>
      </c>
      <c r="J687" s="139">
        <v>495968</v>
      </c>
      <c r="K687" s="139">
        <f t="shared" si="270"/>
        <v>542240032</v>
      </c>
      <c r="L687" s="139">
        <v>0</v>
      </c>
      <c r="M687" s="139">
        <v>495968</v>
      </c>
      <c r="N687" s="139">
        <f t="shared" si="265"/>
        <v>0</v>
      </c>
      <c r="O687" s="139">
        <v>0</v>
      </c>
      <c r="P687" s="139">
        <v>495968</v>
      </c>
      <c r="Q687" s="139">
        <f t="shared" si="266"/>
        <v>0</v>
      </c>
      <c r="R687" s="139">
        <f t="shared" si="267"/>
        <v>542240032</v>
      </c>
      <c r="S687" s="139">
        <f t="shared" si="268"/>
        <v>495968</v>
      </c>
      <c r="T687" s="307"/>
      <c r="U687" s="324">
        <v>306107</v>
      </c>
      <c r="V687" s="329" t="s">
        <v>1317</v>
      </c>
      <c r="W687" s="332">
        <v>0</v>
      </c>
      <c r="X687" s="332">
        <v>0</v>
      </c>
      <c r="Y687" s="332">
        <v>0</v>
      </c>
      <c r="Z687" s="332">
        <v>0</v>
      </c>
      <c r="AA687" s="332">
        <v>0</v>
      </c>
      <c r="AB687" s="332">
        <v>542736000</v>
      </c>
      <c r="AC687" s="332">
        <v>542736000</v>
      </c>
      <c r="AD687" s="332">
        <v>0</v>
      </c>
      <c r="AE687" s="332">
        <v>495968</v>
      </c>
      <c r="AF687" s="332">
        <v>542240032</v>
      </c>
      <c r="AG687" s="332">
        <v>0</v>
      </c>
      <c r="AH687" s="332">
        <v>495968</v>
      </c>
      <c r="AI687" s="332">
        <v>0</v>
      </c>
      <c r="AJ687" s="332">
        <v>0</v>
      </c>
      <c r="AK687" s="332">
        <v>495968</v>
      </c>
      <c r="AL687" s="332">
        <v>0</v>
      </c>
      <c r="AM687" s="332">
        <v>542240032</v>
      </c>
      <c r="AN687" s="332">
        <v>0</v>
      </c>
    </row>
    <row r="688" spans="1:40" s="263" customFormat="1" x14ac:dyDescent="0.25">
      <c r="A688" s="177">
        <v>306108</v>
      </c>
      <c r="B688" s="178" t="s">
        <v>1318</v>
      </c>
      <c r="C688" s="139">
        <v>56120677</v>
      </c>
      <c r="D688" s="139"/>
      <c r="E688" s="139"/>
      <c r="F688" s="139"/>
      <c r="G688" s="139">
        <v>131321446</v>
      </c>
      <c r="H688" s="139">
        <f t="shared" si="269"/>
        <v>131321446</v>
      </c>
      <c r="I688" s="139">
        <v>0</v>
      </c>
      <c r="J688" s="139">
        <v>111799118</v>
      </c>
      <c r="K688" s="139">
        <f t="shared" si="270"/>
        <v>19522328</v>
      </c>
      <c r="L688" s="139">
        <v>0</v>
      </c>
      <c r="M688" s="139">
        <v>103333333</v>
      </c>
      <c r="N688" s="139">
        <f t="shared" si="265"/>
        <v>8465785</v>
      </c>
      <c r="O688" s="139">
        <v>12948000</v>
      </c>
      <c r="P688" s="139">
        <v>124858560</v>
      </c>
      <c r="Q688" s="139">
        <f t="shared" si="266"/>
        <v>13059442</v>
      </c>
      <c r="R688" s="139">
        <f t="shared" si="267"/>
        <v>6462886</v>
      </c>
      <c r="S688" s="139">
        <f t="shared" si="268"/>
        <v>103333333</v>
      </c>
      <c r="T688" s="307"/>
      <c r="U688" s="324">
        <v>306108</v>
      </c>
      <c r="V688" s="329" t="s">
        <v>1318</v>
      </c>
      <c r="W688" s="332">
        <v>0</v>
      </c>
      <c r="X688" s="332">
        <v>0</v>
      </c>
      <c r="Y688" s="332">
        <v>0</v>
      </c>
      <c r="Z688" s="332">
        <v>0</v>
      </c>
      <c r="AA688" s="332">
        <v>0</v>
      </c>
      <c r="AB688" s="332">
        <v>131321446</v>
      </c>
      <c r="AC688" s="332">
        <v>131321446</v>
      </c>
      <c r="AD688" s="332">
        <v>0</v>
      </c>
      <c r="AE688" s="332">
        <v>111799118</v>
      </c>
      <c r="AF688" s="332">
        <v>19522328</v>
      </c>
      <c r="AG688" s="332">
        <v>0</v>
      </c>
      <c r="AH688" s="332">
        <v>103333333</v>
      </c>
      <c r="AI688" s="332">
        <v>8465785</v>
      </c>
      <c r="AJ688" s="332">
        <v>12948000</v>
      </c>
      <c r="AK688" s="332">
        <v>124858560</v>
      </c>
      <c r="AL688" s="332">
        <v>13059442</v>
      </c>
      <c r="AM688" s="332">
        <v>6462886</v>
      </c>
      <c r="AN688" s="332">
        <v>0</v>
      </c>
    </row>
    <row r="689" spans="1:40" s="263" customFormat="1" x14ac:dyDescent="0.25">
      <c r="A689" s="177">
        <v>306109</v>
      </c>
      <c r="B689" s="178" t="s">
        <v>1492</v>
      </c>
      <c r="C689" s="139">
        <v>0</v>
      </c>
      <c r="D689" s="139"/>
      <c r="E689" s="139"/>
      <c r="F689" s="139"/>
      <c r="G689" s="139">
        <v>975490000</v>
      </c>
      <c r="H689" s="139">
        <f t="shared" si="269"/>
        <v>975490000</v>
      </c>
      <c r="I689" s="139">
        <v>164700000</v>
      </c>
      <c r="J689" s="139">
        <v>188847158</v>
      </c>
      <c r="K689" s="139">
        <f t="shared" si="270"/>
        <v>786642842</v>
      </c>
      <c r="L689" s="139">
        <v>0</v>
      </c>
      <c r="M689" s="139">
        <v>12547158</v>
      </c>
      <c r="N689" s="139">
        <f t="shared" si="265"/>
        <v>176300000</v>
      </c>
      <c r="O689" s="139">
        <v>44400000</v>
      </c>
      <c r="P689" s="139">
        <v>368747158</v>
      </c>
      <c r="Q689" s="139">
        <f t="shared" si="266"/>
        <v>179900000</v>
      </c>
      <c r="R689" s="139">
        <f t="shared" si="267"/>
        <v>606742842</v>
      </c>
      <c r="S689" s="139">
        <f t="shared" si="268"/>
        <v>12547158</v>
      </c>
      <c r="T689" s="307"/>
      <c r="U689" s="324">
        <v>306109</v>
      </c>
      <c r="V689" s="329" t="s">
        <v>1492</v>
      </c>
      <c r="W689" s="332">
        <v>0</v>
      </c>
      <c r="X689" s="332">
        <v>0</v>
      </c>
      <c r="Y689" s="332">
        <v>0</v>
      </c>
      <c r="Z689" s="332">
        <v>0</v>
      </c>
      <c r="AA689" s="332">
        <v>0</v>
      </c>
      <c r="AB689" s="332">
        <v>975490000</v>
      </c>
      <c r="AC689" s="332">
        <v>975490000</v>
      </c>
      <c r="AD689" s="332">
        <v>164700000</v>
      </c>
      <c r="AE689" s="332">
        <v>188847158</v>
      </c>
      <c r="AF689" s="332">
        <v>786642842</v>
      </c>
      <c r="AG689" s="332">
        <v>0</v>
      </c>
      <c r="AH689" s="332">
        <v>12547158</v>
      </c>
      <c r="AI689" s="332">
        <v>176300000</v>
      </c>
      <c r="AJ689" s="332">
        <v>44400000</v>
      </c>
      <c r="AK689" s="332">
        <v>368747158</v>
      </c>
      <c r="AL689" s="332">
        <v>179900000</v>
      </c>
      <c r="AM689" s="332">
        <v>606742842</v>
      </c>
      <c r="AN689" s="332">
        <v>0</v>
      </c>
    </row>
    <row r="690" spans="1:40" s="263" customFormat="1" x14ac:dyDescent="0.25">
      <c r="A690" s="177">
        <v>306110</v>
      </c>
      <c r="B690" s="178" t="s">
        <v>1493</v>
      </c>
      <c r="C690" s="139">
        <v>56479100</v>
      </c>
      <c r="D690" s="139"/>
      <c r="E690" s="139"/>
      <c r="F690" s="139"/>
      <c r="G690" s="139">
        <v>746484711.91999996</v>
      </c>
      <c r="H690" s="139">
        <f t="shared" si="269"/>
        <v>746484711.91999996</v>
      </c>
      <c r="I690" s="139">
        <v>0</v>
      </c>
      <c r="J690" s="139">
        <v>392291380</v>
      </c>
      <c r="K690" s="139">
        <f t="shared" si="270"/>
        <v>354193331.91999996</v>
      </c>
      <c r="L690" s="139">
        <v>0</v>
      </c>
      <c r="M690" s="176">
        <f>+J690</f>
        <v>392291380</v>
      </c>
      <c r="N690" s="139">
        <f t="shared" si="265"/>
        <v>0</v>
      </c>
      <c r="O690" s="139">
        <v>0</v>
      </c>
      <c r="P690" s="139">
        <v>392291380</v>
      </c>
      <c r="Q690" s="139">
        <f t="shared" si="266"/>
        <v>0</v>
      </c>
      <c r="R690" s="139">
        <f t="shared" si="267"/>
        <v>354193331.91999996</v>
      </c>
      <c r="S690" s="139">
        <f t="shared" si="268"/>
        <v>392291380</v>
      </c>
      <c r="T690" s="307"/>
      <c r="U690" s="324">
        <v>306110</v>
      </c>
      <c r="V690" s="329" t="s">
        <v>1493</v>
      </c>
      <c r="W690" s="332">
        <v>0</v>
      </c>
      <c r="X690" s="332">
        <v>0</v>
      </c>
      <c r="Y690" s="332">
        <v>0</v>
      </c>
      <c r="Z690" s="332">
        <v>0</v>
      </c>
      <c r="AA690" s="332">
        <v>0</v>
      </c>
      <c r="AB690" s="332">
        <v>746484711.91999996</v>
      </c>
      <c r="AC690" s="332">
        <v>746484711.91999996</v>
      </c>
      <c r="AD690" s="332">
        <v>0</v>
      </c>
      <c r="AE690" s="332">
        <v>392291380</v>
      </c>
      <c r="AF690" s="332">
        <v>354193331.91999996</v>
      </c>
      <c r="AG690" s="332">
        <v>0</v>
      </c>
      <c r="AH690" s="332">
        <v>394183280.19999999</v>
      </c>
      <c r="AI690" s="332">
        <v>3388.8000000119209</v>
      </c>
      <c r="AJ690" s="332">
        <v>0</v>
      </c>
      <c r="AK690" s="332">
        <v>392291380</v>
      </c>
      <c r="AL690" s="332">
        <v>0</v>
      </c>
      <c r="AM690" s="332">
        <v>354193331.91999996</v>
      </c>
      <c r="AN690" s="332">
        <v>0</v>
      </c>
    </row>
    <row r="691" spans="1:40" s="263" customFormat="1" x14ac:dyDescent="0.25">
      <c r="A691" s="177">
        <v>306111</v>
      </c>
      <c r="B691" s="178" t="s">
        <v>1494</v>
      </c>
      <c r="C691" s="139">
        <v>0</v>
      </c>
      <c r="D691" s="139"/>
      <c r="E691" s="139"/>
      <c r="F691" s="139"/>
      <c r="G691" s="139">
        <v>80000000</v>
      </c>
      <c r="H691" s="139">
        <f t="shared" si="269"/>
        <v>80000000</v>
      </c>
      <c r="I691" s="139">
        <v>518295</v>
      </c>
      <c r="J691" s="139">
        <v>36158295</v>
      </c>
      <c r="K691" s="139">
        <f t="shared" si="270"/>
        <v>43841705</v>
      </c>
      <c r="L691" s="139">
        <v>10018295</v>
      </c>
      <c r="M691" s="139">
        <v>10658295</v>
      </c>
      <c r="N691" s="139">
        <f t="shared" si="265"/>
        <v>25500000</v>
      </c>
      <c r="O691" s="139">
        <v>518295</v>
      </c>
      <c r="P691" s="139">
        <v>66158295</v>
      </c>
      <c r="Q691" s="139">
        <f t="shared" si="266"/>
        <v>30000000</v>
      </c>
      <c r="R691" s="139">
        <f t="shared" si="267"/>
        <v>13841705</v>
      </c>
      <c r="S691" s="139">
        <f t="shared" si="268"/>
        <v>10658295</v>
      </c>
      <c r="T691" s="307"/>
      <c r="U691" s="324">
        <v>306111</v>
      </c>
      <c r="V691" s="329" t="s">
        <v>1494</v>
      </c>
      <c r="W691" s="332">
        <v>0</v>
      </c>
      <c r="X691" s="332">
        <v>0</v>
      </c>
      <c r="Y691" s="332">
        <v>0</v>
      </c>
      <c r="Z691" s="332">
        <v>0</v>
      </c>
      <c r="AA691" s="332">
        <v>0</v>
      </c>
      <c r="AB691" s="332">
        <v>80000000</v>
      </c>
      <c r="AC691" s="332">
        <v>80000000</v>
      </c>
      <c r="AD691" s="332">
        <v>518295</v>
      </c>
      <c r="AE691" s="332">
        <v>36158295</v>
      </c>
      <c r="AF691" s="332">
        <v>43841705</v>
      </c>
      <c r="AG691" s="332">
        <v>10018295</v>
      </c>
      <c r="AH691" s="332">
        <v>10658295</v>
      </c>
      <c r="AI691" s="332">
        <v>25500000</v>
      </c>
      <c r="AJ691" s="332">
        <v>518295</v>
      </c>
      <c r="AK691" s="332">
        <v>66158295</v>
      </c>
      <c r="AL691" s="332">
        <v>30000000</v>
      </c>
      <c r="AM691" s="332">
        <v>13841705</v>
      </c>
      <c r="AN691" s="332">
        <v>0</v>
      </c>
    </row>
    <row r="692" spans="1:40" s="263" customFormat="1" ht="26.25" customHeight="1" x14ac:dyDescent="0.25">
      <c r="A692" s="177">
        <v>306113</v>
      </c>
      <c r="B692" s="178" t="s">
        <v>1495</v>
      </c>
      <c r="C692" s="139">
        <v>0</v>
      </c>
      <c r="D692" s="139"/>
      <c r="E692" s="139"/>
      <c r="F692" s="139"/>
      <c r="G692" s="139">
        <v>75843852</v>
      </c>
      <c r="H692" s="139">
        <f t="shared" si="269"/>
        <v>75843852</v>
      </c>
      <c r="I692" s="139">
        <v>0</v>
      </c>
      <c r="J692" s="139">
        <v>75843852</v>
      </c>
      <c r="K692" s="139">
        <f t="shared" si="270"/>
        <v>0</v>
      </c>
      <c r="L692" s="139">
        <v>29750000</v>
      </c>
      <c r="M692" s="139">
        <v>55983790</v>
      </c>
      <c r="N692" s="139">
        <f t="shared" si="265"/>
        <v>19860062</v>
      </c>
      <c r="O692" s="139">
        <v>0</v>
      </c>
      <c r="P692" s="139">
        <v>75843852</v>
      </c>
      <c r="Q692" s="139">
        <f t="shared" si="266"/>
        <v>0</v>
      </c>
      <c r="R692" s="139">
        <f t="shared" si="267"/>
        <v>0</v>
      </c>
      <c r="S692" s="139">
        <f t="shared" si="268"/>
        <v>55983790</v>
      </c>
      <c r="T692" s="307"/>
      <c r="U692" s="324">
        <v>306113</v>
      </c>
      <c r="V692" s="329" t="s">
        <v>1495</v>
      </c>
      <c r="W692" s="332">
        <v>0</v>
      </c>
      <c r="X692" s="332">
        <v>0</v>
      </c>
      <c r="Y692" s="332">
        <v>0</v>
      </c>
      <c r="Z692" s="332">
        <v>0</v>
      </c>
      <c r="AA692" s="332">
        <v>0</v>
      </c>
      <c r="AB692" s="332">
        <v>75843852</v>
      </c>
      <c r="AC692" s="332">
        <v>75843852</v>
      </c>
      <c r="AD692" s="332">
        <v>0</v>
      </c>
      <c r="AE692" s="332">
        <v>75843852</v>
      </c>
      <c r="AF692" s="332">
        <v>0</v>
      </c>
      <c r="AG692" s="332">
        <v>29750000</v>
      </c>
      <c r="AH692" s="332">
        <v>55983790</v>
      </c>
      <c r="AI692" s="332">
        <v>19860062</v>
      </c>
      <c r="AJ692" s="332">
        <v>0</v>
      </c>
      <c r="AK692" s="332">
        <v>75843852</v>
      </c>
      <c r="AL692" s="332">
        <v>0</v>
      </c>
      <c r="AM692" s="332">
        <v>0</v>
      </c>
      <c r="AN692" s="332">
        <v>0</v>
      </c>
    </row>
    <row r="693" spans="1:40" s="263" customFormat="1" x14ac:dyDescent="0.25">
      <c r="A693" s="177">
        <v>306114</v>
      </c>
      <c r="B693" s="178" t="s">
        <v>1496</v>
      </c>
      <c r="C693" s="139">
        <v>141937161</v>
      </c>
      <c r="D693" s="139"/>
      <c r="E693" s="139"/>
      <c r="F693" s="139"/>
      <c r="G693" s="139">
        <v>418700754</v>
      </c>
      <c r="H693" s="139">
        <f t="shared" si="269"/>
        <v>418700754</v>
      </c>
      <c r="I693" s="139">
        <v>356500269</v>
      </c>
      <c r="J693" s="139">
        <v>381295587</v>
      </c>
      <c r="K693" s="139">
        <f t="shared" si="270"/>
        <v>37405167</v>
      </c>
      <c r="L693" s="139">
        <v>10928149</v>
      </c>
      <c r="M693" s="139">
        <v>11066567</v>
      </c>
      <c r="N693" s="139">
        <f t="shared" si="265"/>
        <v>370229020</v>
      </c>
      <c r="O693" s="139">
        <v>365945613</v>
      </c>
      <c r="P693" s="139">
        <v>416962167</v>
      </c>
      <c r="Q693" s="139">
        <f t="shared" si="266"/>
        <v>35666580</v>
      </c>
      <c r="R693" s="139">
        <f t="shared" si="267"/>
        <v>1738587</v>
      </c>
      <c r="S693" s="139">
        <f t="shared" si="268"/>
        <v>11066567</v>
      </c>
      <c r="T693" s="307"/>
      <c r="U693" s="324">
        <v>306114</v>
      </c>
      <c r="V693" s="329" t="s">
        <v>1496</v>
      </c>
      <c r="W693" s="332">
        <v>0</v>
      </c>
      <c r="X693" s="332">
        <v>0</v>
      </c>
      <c r="Y693" s="332">
        <v>0</v>
      </c>
      <c r="Z693" s="332">
        <v>0</v>
      </c>
      <c r="AA693" s="332">
        <v>0</v>
      </c>
      <c r="AB693" s="332">
        <v>418700754</v>
      </c>
      <c r="AC693" s="332">
        <v>418700754</v>
      </c>
      <c r="AD693" s="332">
        <v>356500269</v>
      </c>
      <c r="AE693" s="332">
        <v>381295587</v>
      </c>
      <c r="AF693" s="332">
        <v>37405167</v>
      </c>
      <c r="AG693" s="332">
        <v>10928149</v>
      </c>
      <c r="AH693" s="332">
        <v>11066567</v>
      </c>
      <c r="AI693" s="332">
        <v>370229020</v>
      </c>
      <c r="AJ693" s="332">
        <v>365945613</v>
      </c>
      <c r="AK693" s="332">
        <v>416962167</v>
      </c>
      <c r="AL693" s="332">
        <v>35666580</v>
      </c>
      <c r="AM693" s="332">
        <v>1738587</v>
      </c>
      <c r="AN693" s="332">
        <v>0</v>
      </c>
    </row>
    <row r="694" spans="1:40" s="263" customFormat="1" x14ac:dyDescent="0.25">
      <c r="A694" s="177">
        <v>306115</v>
      </c>
      <c r="B694" s="178" t="s">
        <v>1497</v>
      </c>
      <c r="C694" s="139">
        <v>0</v>
      </c>
      <c r="D694" s="139"/>
      <c r="E694" s="139"/>
      <c r="F694" s="139"/>
      <c r="G694" s="139">
        <v>139770568</v>
      </c>
      <c r="H694" s="139">
        <f t="shared" si="269"/>
        <v>139770568</v>
      </c>
      <c r="I694" s="139">
        <v>15005900</v>
      </c>
      <c r="J694" s="139">
        <v>95954195</v>
      </c>
      <c r="K694" s="139">
        <f t="shared" si="270"/>
        <v>43816373</v>
      </c>
      <c r="L694" s="139">
        <v>7674000</v>
      </c>
      <c r="M694" s="139">
        <v>10774295</v>
      </c>
      <c r="N694" s="139">
        <f t="shared" si="265"/>
        <v>85179900</v>
      </c>
      <c r="O694" s="139">
        <v>0</v>
      </c>
      <c r="P694" s="139">
        <v>95998295</v>
      </c>
      <c r="Q694" s="139">
        <f t="shared" si="266"/>
        <v>44100</v>
      </c>
      <c r="R694" s="139">
        <f t="shared" si="267"/>
        <v>43772273</v>
      </c>
      <c r="S694" s="139">
        <f t="shared" si="268"/>
        <v>10774295</v>
      </c>
      <c r="T694" s="307"/>
      <c r="U694" s="324">
        <v>306115</v>
      </c>
      <c r="V694" s="329" t="s">
        <v>1497</v>
      </c>
      <c r="W694" s="332">
        <v>0</v>
      </c>
      <c r="X694" s="332">
        <v>0</v>
      </c>
      <c r="Y694" s="332">
        <v>0</v>
      </c>
      <c r="Z694" s="332">
        <v>0</v>
      </c>
      <c r="AA694" s="332">
        <v>0</v>
      </c>
      <c r="AB694" s="332">
        <v>139770568</v>
      </c>
      <c r="AC694" s="332">
        <v>139770568</v>
      </c>
      <c r="AD694" s="332">
        <v>15005900</v>
      </c>
      <c r="AE694" s="332">
        <v>95954195</v>
      </c>
      <c r="AF694" s="332">
        <v>43816373</v>
      </c>
      <c r="AG694" s="332">
        <v>7674000</v>
      </c>
      <c r="AH694" s="332">
        <v>10774295</v>
      </c>
      <c r="AI694" s="332">
        <v>85255900</v>
      </c>
      <c r="AJ694" s="332">
        <v>0</v>
      </c>
      <c r="AK694" s="332">
        <v>95998295</v>
      </c>
      <c r="AL694" s="332">
        <v>44100</v>
      </c>
      <c r="AM694" s="332">
        <v>43772273</v>
      </c>
      <c r="AN694" s="332">
        <v>0</v>
      </c>
    </row>
    <row r="695" spans="1:40" s="263" customFormat="1" x14ac:dyDescent="0.25">
      <c r="A695" s="320">
        <v>306116</v>
      </c>
      <c r="B695" s="321" t="s">
        <v>1752</v>
      </c>
      <c r="C695" s="139"/>
      <c r="D695" s="139"/>
      <c r="E695" s="139"/>
      <c r="F695" s="139"/>
      <c r="G695" s="322">
        <v>2250204557</v>
      </c>
      <c r="H695" s="139">
        <f t="shared" si="269"/>
        <v>2250204557</v>
      </c>
      <c r="I695" s="139">
        <v>66000000</v>
      </c>
      <c r="J695" s="139">
        <v>231120000</v>
      </c>
      <c r="K695" s="139">
        <f t="shared" si="270"/>
        <v>2019084557</v>
      </c>
      <c r="L695" s="139">
        <v>10000000</v>
      </c>
      <c r="M695" s="139">
        <v>10000000</v>
      </c>
      <c r="N695" s="139">
        <f t="shared" si="265"/>
        <v>221120000</v>
      </c>
      <c r="O695" s="139">
        <v>10000000</v>
      </c>
      <c r="P695" s="139">
        <v>391120000</v>
      </c>
      <c r="Q695" s="139">
        <f t="shared" si="266"/>
        <v>160000000</v>
      </c>
      <c r="R695" s="139">
        <f t="shared" si="267"/>
        <v>1859084557</v>
      </c>
      <c r="S695" s="139">
        <f t="shared" si="268"/>
        <v>10000000</v>
      </c>
      <c r="T695" s="307"/>
      <c r="U695" s="324">
        <v>306116</v>
      </c>
      <c r="V695" s="329" t="s">
        <v>1752</v>
      </c>
      <c r="W695" s="332">
        <v>0</v>
      </c>
      <c r="X695" s="332">
        <v>0</v>
      </c>
      <c r="Y695" s="332">
        <v>0</v>
      </c>
      <c r="Z695" s="332">
        <v>0</v>
      </c>
      <c r="AA695" s="332">
        <v>0</v>
      </c>
      <c r="AB695" s="332">
        <v>2250204557</v>
      </c>
      <c r="AC695" s="332">
        <v>2250204557</v>
      </c>
      <c r="AD695" s="332">
        <v>66000000</v>
      </c>
      <c r="AE695" s="332">
        <v>231120000</v>
      </c>
      <c r="AF695" s="332">
        <v>2019084557</v>
      </c>
      <c r="AG695" s="332">
        <v>10000000</v>
      </c>
      <c r="AH695" s="332">
        <v>10000000</v>
      </c>
      <c r="AI695" s="332">
        <v>221120000</v>
      </c>
      <c r="AJ695" s="332">
        <v>10000000</v>
      </c>
      <c r="AK695" s="332">
        <v>391120000</v>
      </c>
      <c r="AL695" s="332">
        <v>160000000</v>
      </c>
      <c r="AM695" s="332">
        <v>1859084557</v>
      </c>
      <c r="AN695" s="332">
        <v>0</v>
      </c>
    </row>
    <row r="696" spans="1:40" s="263" customFormat="1" ht="26.25" customHeight="1" x14ac:dyDescent="0.25">
      <c r="A696" s="320">
        <v>306117</v>
      </c>
      <c r="B696" s="321" t="s">
        <v>1753</v>
      </c>
      <c r="C696" s="139"/>
      <c r="D696" s="139"/>
      <c r="E696" s="139"/>
      <c r="F696" s="139"/>
      <c r="G696" s="322">
        <v>18000000</v>
      </c>
      <c r="H696" s="139">
        <f t="shared" si="269"/>
        <v>18000000</v>
      </c>
      <c r="I696" s="139">
        <v>0</v>
      </c>
      <c r="J696" s="139">
        <v>0</v>
      </c>
      <c r="K696" s="139">
        <f t="shared" si="270"/>
        <v>18000000</v>
      </c>
      <c r="L696" s="139">
        <v>0</v>
      </c>
      <c r="M696" s="139">
        <v>0</v>
      </c>
      <c r="N696" s="139">
        <f t="shared" si="265"/>
        <v>0</v>
      </c>
      <c r="O696" s="139">
        <v>0</v>
      </c>
      <c r="P696" s="139">
        <v>0</v>
      </c>
      <c r="Q696" s="139">
        <f t="shared" si="266"/>
        <v>0</v>
      </c>
      <c r="R696" s="139">
        <f t="shared" si="267"/>
        <v>18000000</v>
      </c>
      <c r="S696" s="139">
        <f t="shared" si="268"/>
        <v>0</v>
      </c>
      <c r="T696" s="307"/>
      <c r="U696" s="324">
        <v>306117</v>
      </c>
      <c r="V696" s="329" t="s">
        <v>1753</v>
      </c>
      <c r="W696" s="332">
        <v>0</v>
      </c>
      <c r="X696" s="332">
        <v>0</v>
      </c>
      <c r="Y696" s="332">
        <v>0</v>
      </c>
      <c r="Z696" s="332">
        <v>0</v>
      </c>
      <c r="AA696" s="332">
        <v>0</v>
      </c>
      <c r="AB696" s="332">
        <v>18000000</v>
      </c>
      <c r="AC696" s="332">
        <v>18000000</v>
      </c>
      <c r="AD696" s="332">
        <v>0</v>
      </c>
      <c r="AE696" s="332">
        <v>0</v>
      </c>
      <c r="AF696" s="332">
        <v>18000000</v>
      </c>
      <c r="AG696" s="332">
        <v>0</v>
      </c>
      <c r="AH696" s="332">
        <v>0</v>
      </c>
      <c r="AI696" s="332">
        <v>0</v>
      </c>
      <c r="AJ696" s="332">
        <v>0</v>
      </c>
      <c r="AK696" s="332">
        <v>0</v>
      </c>
      <c r="AL696" s="332">
        <v>0</v>
      </c>
      <c r="AM696" s="332">
        <v>18000000</v>
      </c>
      <c r="AN696" s="332">
        <v>0</v>
      </c>
    </row>
    <row r="697" spans="1:40" s="263" customFormat="1" x14ac:dyDescent="0.25">
      <c r="A697" s="320">
        <v>306118</v>
      </c>
      <c r="B697" s="321" t="s">
        <v>1754</v>
      </c>
      <c r="C697" s="139"/>
      <c r="D697" s="139"/>
      <c r="E697" s="139"/>
      <c r="F697" s="139"/>
      <c r="G697" s="322">
        <v>50000000</v>
      </c>
      <c r="H697" s="139">
        <f t="shared" si="269"/>
        <v>50000000</v>
      </c>
      <c r="I697" s="139">
        <v>12000000</v>
      </c>
      <c r="J697" s="139">
        <v>12000000</v>
      </c>
      <c r="K697" s="139">
        <f t="shared" si="270"/>
        <v>38000000</v>
      </c>
      <c r="L697" s="139">
        <v>0</v>
      </c>
      <c r="M697" s="139">
        <v>0</v>
      </c>
      <c r="N697" s="139">
        <f t="shared" si="265"/>
        <v>12000000</v>
      </c>
      <c r="O697" s="139">
        <v>0</v>
      </c>
      <c r="P697" s="139">
        <v>36000000</v>
      </c>
      <c r="Q697" s="139">
        <f t="shared" si="266"/>
        <v>24000000</v>
      </c>
      <c r="R697" s="139">
        <f t="shared" si="267"/>
        <v>14000000</v>
      </c>
      <c r="S697" s="139">
        <f t="shared" si="268"/>
        <v>0</v>
      </c>
      <c r="T697" s="307"/>
      <c r="U697" s="324">
        <v>306118</v>
      </c>
      <c r="V697" s="329" t="s">
        <v>1754</v>
      </c>
      <c r="W697" s="332">
        <v>0</v>
      </c>
      <c r="X697" s="332">
        <v>0</v>
      </c>
      <c r="Y697" s="332">
        <v>0</v>
      </c>
      <c r="Z697" s="332">
        <v>0</v>
      </c>
      <c r="AA697" s="332">
        <v>0</v>
      </c>
      <c r="AB697" s="332">
        <v>50000000</v>
      </c>
      <c r="AC697" s="332">
        <v>50000000</v>
      </c>
      <c r="AD697" s="332">
        <v>12000000</v>
      </c>
      <c r="AE697" s="332">
        <v>12000000</v>
      </c>
      <c r="AF697" s="332">
        <v>38000000</v>
      </c>
      <c r="AG697" s="332">
        <v>0</v>
      </c>
      <c r="AH697" s="332">
        <v>0</v>
      </c>
      <c r="AI697" s="332">
        <v>12000000</v>
      </c>
      <c r="AJ697" s="332">
        <v>0</v>
      </c>
      <c r="AK697" s="332">
        <v>36000000</v>
      </c>
      <c r="AL697" s="332">
        <v>24000000</v>
      </c>
      <c r="AM697" s="332">
        <v>14000000</v>
      </c>
      <c r="AN697" s="332">
        <v>0</v>
      </c>
    </row>
    <row r="698" spans="1:40" s="318" customFormat="1" x14ac:dyDescent="0.25">
      <c r="A698" s="320">
        <v>306119</v>
      </c>
      <c r="B698" s="321" t="s">
        <v>1755</v>
      </c>
      <c r="C698" s="139"/>
      <c r="D698" s="139"/>
      <c r="E698" s="139"/>
      <c r="F698" s="139"/>
      <c r="G698" s="322">
        <v>70000000</v>
      </c>
      <c r="H698" s="139">
        <f t="shared" si="269"/>
        <v>70000000</v>
      </c>
      <c r="I698" s="139">
        <v>0</v>
      </c>
      <c r="J698" s="139">
        <v>0</v>
      </c>
      <c r="K698" s="139">
        <f t="shared" si="270"/>
        <v>70000000</v>
      </c>
      <c r="L698" s="139">
        <v>0</v>
      </c>
      <c r="M698" s="139">
        <v>0</v>
      </c>
      <c r="N698" s="139">
        <f t="shared" si="265"/>
        <v>0</v>
      </c>
      <c r="O698" s="139">
        <v>0</v>
      </c>
      <c r="P698" s="139">
        <v>0</v>
      </c>
      <c r="Q698" s="139">
        <f t="shared" si="266"/>
        <v>0</v>
      </c>
      <c r="R698" s="139">
        <f t="shared" si="267"/>
        <v>70000000</v>
      </c>
      <c r="S698" s="139">
        <f t="shared" si="268"/>
        <v>0</v>
      </c>
      <c r="U698" s="324">
        <v>306119</v>
      </c>
      <c r="V698" s="329" t="s">
        <v>1755</v>
      </c>
      <c r="W698" s="332">
        <v>0</v>
      </c>
      <c r="X698" s="332">
        <v>0</v>
      </c>
      <c r="Y698" s="332">
        <v>0</v>
      </c>
      <c r="Z698" s="332">
        <v>0</v>
      </c>
      <c r="AA698" s="332">
        <v>0</v>
      </c>
      <c r="AB698" s="332">
        <v>70000000</v>
      </c>
      <c r="AC698" s="332">
        <v>70000000</v>
      </c>
      <c r="AD698" s="332">
        <v>0</v>
      </c>
      <c r="AE698" s="332">
        <v>0</v>
      </c>
      <c r="AF698" s="332">
        <v>70000000</v>
      </c>
      <c r="AG698" s="332">
        <v>0</v>
      </c>
      <c r="AH698" s="332">
        <v>0</v>
      </c>
      <c r="AI698" s="332">
        <v>0</v>
      </c>
      <c r="AJ698" s="332">
        <v>0</v>
      </c>
      <c r="AK698" s="332">
        <v>0</v>
      </c>
      <c r="AL698" s="332">
        <v>0</v>
      </c>
      <c r="AM698" s="332">
        <v>70000000</v>
      </c>
      <c r="AN698" s="332">
        <v>0</v>
      </c>
    </row>
    <row r="699" spans="1:40" s="318" customFormat="1" x14ac:dyDescent="0.25">
      <c r="A699" s="320">
        <v>306120</v>
      </c>
      <c r="B699" s="321" t="s">
        <v>1756</v>
      </c>
      <c r="C699" s="139"/>
      <c r="D699" s="139"/>
      <c r="E699" s="139"/>
      <c r="F699" s="139"/>
      <c r="G699" s="322">
        <v>18240000</v>
      </c>
      <c r="H699" s="139">
        <f t="shared" si="269"/>
        <v>18240000</v>
      </c>
      <c r="I699" s="139">
        <v>3106680</v>
      </c>
      <c r="J699" s="139">
        <v>3106680</v>
      </c>
      <c r="K699" s="139">
        <f t="shared" si="270"/>
        <v>15133320</v>
      </c>
      <c r="L699" s="139">
        <v>0</v>
      </c>
      <c r="M699" s="139">
        <v>0</v>
      </c>
      <c r="N699" s="139">
        <f t="shared" si="265"/>
        <v>3106680</v>
      </c>
      <c r="O699" s="139">
        <v>3106680</v>
      </c>
      <c r="P699" s="139">
        <v>3106680</v>
      </c>
      <c r="Q699" s="139">
        <f t="shared" si="266"/>
        <v>0</v>
      </c>
      <c r="R699" s="139">
        <f t="shared" si="267"/>
        <v>15133320</v>
      </c>
      <c r="S699" s="139">
        <f t="shared" si="268"/>
        <v>0</v>
      </c>
      <c r="U699" s="324">
        <v>306120</v>
      </c>
      <c r="V699" s="329" t="s">
        <v>1756</v>
      </c>
      <c r="W699" s="332">
        <v>0</v>
      </c>
      <c r="X699" s="332">
        <v>0</v>
      </c>
      <c r="Y699" s="332">
        <v>0</v>
      </c>
      <c r="Z699" s="332">
        <v>0</v>
      </c>
      <c r="AA699" s="332">
        <v>0</v>
      </c>
      <c r="AB699" s="332">
        <v>18240000</v>
      </c>
      <c r="AC699" s="332">
        <v>18240000</v>
      </c>
      <c r="AD699" s="332">
        <v>3106680</v>
      </c>
      <c r="AE699" s="332">
        <v>3106680</v>
      </c>
      <c r="AF699" s="332">
        <v>15133320</v>
      </c>
      <c r="AG699" s="332">
        <v>0</v>
      </c>
      <c r="AH699" s="332">
        <v>0</v>
      </c>
      <c r="AI699" s="332">
        <v>3106680</v>
      </c>
      <c r="AJ699" s="332">
        <v>3106680</v>
      </c>
      <c r="AK699" s="332">
        <v>3106680</v>
      </c>
      <c r="AL699" s="332">
        <v>0</v>
      </c>
      <c r="AM699" s="332">
        <v>15133320</v>
      </c>
      <c r="AN699" s="332">
        <v>0</v>
      </c>
    </row>
    <row r="700" spans="1:40" s="318" customFormat="1" x14ac:dyDescent="0.25">
      <c r="A700" s="320">
        <v>306121</v>
      </c>
      <c r="B700" s="321" t="s">
        <v>1757</v>
      </c>
      <c r="C700" s="139"/>
      <c r="D700" s="139"/>
      <c r="E700" s="139"/>
      <c r="F700" s="139"/>
      <c r="G700" s="322">
        <v>47000000</v>
      </c>
      <c r="H700" s="139">
        <f t="shared" si="269"/>
        <v>47000000</v>
      </c>
      <c r="I700" s="139">
        <v>19950000</v>
      </c>
      <c r="J700" s="139">
        <v>21950000</v>
      </c>
      <c r="K700" s="139">
        <f t="shared" si="270"/>
        <v>25050000</v>
      </c>
      <c r="L700" s="139">
        <v>19950000</v>
      </c>
      <c r="M700" s="139">
        <v>19950000</v>
      </c>
      <c r="N700" s="139">
        <f t="shared" si="265"/>
        <v>2000000</v>
      </c>
      <c r="O700" s="139">
        <v>45000000</v>
      </c>
      <c r="P700" s="139">
        <v>47000000</v>
      </c>
      <c r="Q700" s="139">
        <f t="shared" si="266"/>
        <v>25050000</v>
      </c>
      <c r="R700" s="139">
        <f t="shared" si="267"/>
        <v>0</v>
      </c>
      <c r="S700" s="139">
        <f t="shared" si="268"/>
        <v>19950000</v>
      </c>
      <c r="U700" s="324">
        <v>306121</v>
      </c>
      <c r="V700" s="329" t="s">
        <v>1757</v>
      </c>
      <c r="W700" s="332">
        <v>0</v>
      </c>
      <c r="X700" s="332">
        <v>0</v>
      </c>
      <c r="Y700" s="332">
        <v>0</v>
      </c>
      <c r="Z700" s="332">
        <v>0</v>
      </c>
      <c r="AA700" s="332">
        <v>0</v>
      </c>
      <c r="AB700" s="332">
        <v>47000000</v>
      </c>
      <c r="AC700" s="332">
        <v>47000000</v>
      </c>
      <c r="AD700" s="332">
        <v>19950000</v>
      </c>
      <c r="AE700" s="332">
        <v>21950000</v>
      </c>
      <c r="AF700" s="332">
        <v>25050000</v>
      </c>
      <c r="AG700" s="332">
        <v>19950000</v>
      </c>
      <c r="AH700" s="332">
        <v>19950000</v>
      </c>
      <c r="AI700" s="332">
        <v>2000000</v>
      </c>
      <c r="AJ700" s="332">
        <v>45000000</v>
      </c>
      <c r="AK700" s="332">
        <v>47000000</v>
      </c>
      <c r="AL700" s="332">
        <v>25050000</v>
      </c>
      <c r="AM700" s="332">
        <v>0</v>
      </c>
      <c r="AN700" s="332">
        <v>0</v>
      </c>
    </row>
    <row r="701" spans="1:40" s="318" customFormat="1" x14ac:dyDescent="0.25">
      <c r="A701" s="320">
        <v>306122</v>
      </c>
      <c r="B701" s="321" t="s">
        <v>1758</v>
      </c>
      <c r="C701" s="139"/>
      <c r="D701" s="139"/>
      <c r="E701" s="139"/>
      <c r="F701" s="139"/>
      <c r="G701" s="322">
        <v>371000000</v>
      </c>
      <c r="H701" s="139">
        <f t="shared" si="269"/>
        <v>371000000</v>
      </c>
      <c r="I701" s="139">
        <v>0</v>
      </c>
      <c r="J701" s="139">
        <v>0</v>
      </c>
      <c r="K701" s="139">
        <f t="shared" si="270"/>
        <v>371000000</v>
      </c>
      <c r="L701" s="139">
        <v>0</v>
      </c>
      <c r="M701" s="139">
        <v>0</v>
      </c>
      <c r="N701" s="139">
        <f t="shared" si="265"/>
        <v>0</v>
      </c>
      <c r="O701" s="139">
        <v>79051972</v>
      </c>
      <c r="P701" s="139">
        <v>79051972</v>
      </c>
      <c r="Q701" s="139">
        <f t="shared" si="266"/>
        <v>79051972</v>
      </c>
      <c r="R701" s="139">
        <f t="shared" si="267"/>
        <v>291948028</v>
      </c>
      <c r="S701" s="139">
        <f t="shared" si="268"/>
        <v>0</v>
      </c>
      <c r="U701" s="324">
        <v>306122</v>
      </c>
      <c r="V701" s="329" t="s">
        <v>1758</v>
      </c>
      <c r="W701" s="332">
        <v>0</v>
      </c>
      <c r="X701" s="332">
        <v>0</v>
      </c>
      <c r="Y701" s="332">
        <v>0</v>
      </c>
      <c r="Z701" s="332">
        <v>0</v>
      </c>
      <c r="AA701" s="332">
        <v>0</v>
      </c>
      <c r="AB701" s="332">
        <v>371000000</v>
      </c>
      <c r="AC701" s="332">
        <v>371000000</v>
      </c>
      <c r="AD701" s="332">
        <v>0</v>
      </c>
      <c r="AE701" s="332">
        <v>0</v>
      </c>
      <c r="AF701" s="332">
        <v>371000000</v>
      </c>
      <c r="AG701" s="332">
        <v>0</v>
      </c>
      <c r="AH701" s="332">
        <v>0</v>
      </c>
      <c r="AI701" s="332">
        <v>0</v>
      </c>
      <c r="AJ701" s="332">
        <v>79051972</v>
      </c>
      <c r="AK701" s="332">
        <v>79051972</v>
      </c>
      <c r="AL701" s="332">
        <v>79051972</v>
      </c>
      <c r="AM701" s="332">
        <v>291948028</v>
      </c>
      <c r="AN701" s="332">
        <v>0</v>
      </c>
    </row>
    <row r="702" spans="1:40" s="318" customFormat="1" x14ac:dyDescent="0.25">
      <c r="A702" s="320">
        <v>306123</v>
      </c>
      <c r="B702" s="321" t="s">
        <v>1745</v>
      </c>
      <c r="C702" s="139"/>
      <c r="D702" s="139"/>
      <c r="E702" s="139"/>
      <c r="F702" s="139"/>
      <c r="G702" s="322">
        <v>137000000</v>
      </c>
      <c r="H702" s="139">
        <f t="shared" si="269"/>
        <v>137000000</v>
      </c>
      <c r="I702" s="139">
        <v>0</v>
      </c>
      <c r="J702" s="139">
        <v>63700000</v>
      </c>
      <c r="K702" s="139">
        <f t="shared" si="270"/>
        <v>73300000</v>
      </c>
      <c r="L702" s="139">
        <v>0</v>
      </c>
      <c r="M702" s="139">
        <v>0</v>
      </c>
      <c r="N702" s="139">
        <f t="shared" si="265"/>
        <v>63700000</v>
      </c>
      <c r="O702" s="139">
        <v>151375</v>
      </c>
      <c r="P702" s="139">
        <v>93851375</v>
      </c>
      <c r="Q702" s="139">
        <f t="shared" si="266"/>
        <v>30151375</v>
      </c>
      <c r="R702" s="139">
        <f t="shared" si="267"/>
        <v>43148625</v>
      </c>
      <c r="S702" s="139">
        <f t="shared" si="268"/>
        <v>0</v>
      </c>
      <c r="U702" s="324">
        <v>306123</v>
      </c>
      <c r="V702" s="329" t="s">
        <v>1745</v>
      </c>
      <c r="W702" s="332">
        <v>0</v>
      </c>
      <c r="X702" s="332">
        <v>0</v>
      </c>
      <c r="Y702" s="332">
        <v>0</v>
      </c>
      <c r="Z702" s="332">
        <v>0</v>
      </c>
      <c r="AA702" s="332">
        <v>0</v>
      </c>
      <c r="AB702" s="332">
        <v>137000000</v>
      </c>
      <c r="AC702" s="332">
        <v>137000000</v>
      </c>
      <c r="AD702" s="332">
        <v>0</v>
      </c>
      <c r="AE702" s="332">
        <v>63700000</v>
      </c>
      <c r="AF702" s="332">
        <v>73300000</v>
      </c>
      <c r="AG702" s="332">
        <v>0</v>
      </c>
      <c r="AH702" s="332">
        <v>0</v>
      </c>
      <c r="AI702" s="332">
        <v>63700000</v>
      </c>
      <c r="AJ702" s="332">
        <v>151375</v>
      </c>
      <c r="AK702" s="332">
        <v>93851375</v>
      </c>
      <c r="AL702" s="332">
        <v>30151375</v>
      </c>
      <c r="AM702" s="332">
        <v>43148625</v>
      </c>
      <c r="AN702" s="332">
        <v>0</v>
      </c>
    </row>
    <row r="703" spans="1:40" s="318" customFormat="1" x14ac:dyDescent="0.25">
      <c r="A703" s="240">
        <v>310</v>
      </c>
      <c r="B703" s="241" t="s">
        <v>1508</v>
      </c>
      <c r="C703" s="150"/>
      <c r="D703" s="150">
        <f>+D704+D716+D729</f>
        <v>0</v>
      </c>
      <c r="E703" s="150">
        <f t="shared" ref="E703:P703" si="272">+E704+E716+E729</f>
        <v>3962856579.6399999</v>
      </c>
      <c r="F703" s="150">
        <f t="shared" si="272"/>
        <v>0</v>
      </c>
      <c r="G703" s="150">
        <f t="shared" si="272"/>
        <v>0</v>
      </c>
      <c r="H703" s="150">
        <f t="shared" si="269"/>
        <v>3962856579.6399999</v>
      </c>
      <c r="I703" s="150">
        <f t="shared" si="272"/>
        <v>190988585</v>
      </c>
      <c r="J703" s="150">
        <f t="shared" si="272"/>
        <v>789397512</v>
      </c>
      <c r="K703" s="150">
        <f t="shared" si="270"/>
        <v>3173459067.6399999</v>
      </c>
      <c r="L703" s="150">
        <f t="shared" si="272"/>
        <v>140602633</v>
      </c>
      <c r="M703" s="150">
        <f t="shared" si="272"/>
        <v>309658188</v>
      </c>
      <c r="N703" s="150">
        <f t="shared" si="265"/>
        <v>479739324</v>
      </c>
      <c r="O703" s="150">
        <f t="shared" si="272"/>
        <v>305829585</v>
      </c>
      <c r="P703" s="150">
        <f t="shared" si="272"/>
        <v>989238512</v>
      </c>
      <c r="Q703" s="150">
        <f t="shared" si="266"/>
        <v>199841000</v>
      </c>
      <c r="R703" s="150">
        <f t="shared" si="267"/>
        <v>2973618067.6399999</v>
      </c>
      <c r="S703" s="150">
        <f t="shared" si="268"/>
        <v>309658188</v>
      </c>
      <c r="U703" s="324">
        <v>310</v>
      </c>
      <c r="V703" s="329" t="s">
        <v>1508</v>
      </c>
      <c r="W703" s="332">
        <v>0</v>
      </c>
      <c r="X703" s="332">
        <v>3962856579.6399999</v>
      </c>
      <c r="Y703" s="332">
        <v>0</v>
      </c>
      <c r="Z703" s="332">
        <v>0</v>
      </c>
      <c r="AA703" s="332">
        <v>0</v>
      </c>
      <c r="AB703" s="332">
        <v>0</v>
      </c>
      <c r="AC703" s="332">
        <v>3962856579.6399999</v>
      </c>
      <c r="AD703" s="332">
        <v>190988585</v>
      </c>
      <c r="AE703" s="332">
        <v>789397512</v>
      </c>
      <c r="AF703" s="332">
        <v>3173459067.6399999</v>
      </c>
      <c r="AG703" s="332">
        <v>140602633</v>
      </c>
      <c r="AH703" s="332">
        <v>309658188</v>
      </c>
      <c r="AI703" s="332">
        <v>484397265</v>
      </c>
      <c r="AJ703" s="332">
        <v>305829585</v>
      </c>
      <c r="AK703" s="332">
        <v>989238512</v>
      </c>
      <c r="AL703" s="332">
        <v>199841000</v>
      </c>
      <c r="AM703" s="332">
        <v>2973618067.6399999</v>
      </c>
      <c r="AN703" s="332">
        <v>0</v>
      </c>
    </row>
    <row r="704" spans="1:40" s="318" customFormat="1" x14ac:dyDescent="0.25">
      <c r="A704" s="240">
        <v>31001</v>
      </c>
      <c r="B704" s="241" t="s">
        <v>1509</v>
      </c>
      <c r="C704" s="150"/>
      <c r="D704" s="150">
        <f>+D705</f>
        <v>0</v>
      </c>
      <c r="E704" s="150">
        <f t="shared" ref="E704:P704" si="273">+E705</f>
        <v>805176792</v>
      </c>
      <c r="F704" s="150">
        <f t="shared" si="273"/>
        <v>0</v>
      </c>
      <c r="G704" s="150">
        <f t="shared" si="273"/>
        <v>0</v>
      </c>
      <c r="H704" s="150">
        <f t="shared" si="269"/>
        <v>805176792</v>
      </c>
      <c r="I704" s="150">
        <f t="shared" si="273"/>
        <v>6181803</v>
      </c>
      <c r="J704" s="150">
        <f t="shared" si="273"/>
        <v>12184023</v>
      </c>
      <c r="K704" s="150">
        <f t="shared" si="270"/>
        <v>792992769</v>
      </c>
      <c r="L704" s="150">
        <f t="shared" si="273"/>
        <v>2132398</v>
      </c>
      <c r="M704" s="150">
        <f t="shared" si="273"/>
        <v>8134618</v>
      </c>
      <c r="N704" s="150">
        <f t="shared" si="265"/>
        <v>4049405</v>
      </c>
      <c r="O704" s="150">
        <f t="shared" si="273"/>
        <v>163927603</v>
      </c>
      <c r="P704" s="150">
        <f t="shared" si="273"/>
        <v>204929823</v>
      </c>
      <c r="Q704" s="150">
        <f t="shared" si="266"/>
        <v>192745800</v>
      </c>
      <c r="R704" s="150">
        <f t="shared" si="267"/>
        <v>600246969</v>
      </c>
      <c r="S704" s="150">
        <f t="shared" si="268"/>
        <v>8134618</v>
      </c>
      <c r="U704" s="324">
        <v>31001</v>
      </c>
      <c r="V704" s="329" t="s">
        <v>1509</v>
      </c>
      <c r="W704" s="332">
        <v>0</v>
      </c>
      <c r="X704" s="332">
        <v>805176792</v>
      </c>
      <c r="Y704" s="332">
        <v>0</v>
      </c>
      <c r="Z704" s="332">
        <v>0</v>
      </c>
      <c r="AA704" s="332">
        <v>0</v>
      </c>
      <c r="AB704" s="332">
        <v>0</v>
      </c>
      <c r="AC704" s="332">
        <v>805176792</v>
      </c>
      <c r="AD704" s="332">
        <v>6181803</v>
      </c>
      <c r="AE704" s="332">
        <v>12184023</v>
      </c>
      <c r="AF704" s="332">
        <v>792992769</v>
      </c>
      <c r="AG704" s="332">
        <v>2132398</v>
      </c>
      <c r="AH704" s="332">
        <v>8134618</v>
      </c>
      <c r="AI704" s="332">
        <v>4049405</v>
      </c>
      <c r="AJ704" s="332">
        <v>163927603</v>
      </c>
      <c r="AK704" s="332">
        <v>204929823</v>
      </c>
      <c r="AL704" s="332">
        <v>192745800</v>
      </c>
      <c r="AM704" s="332">
        <v>600246969</v>
      </c>
      <c r="AN704" s="332">
        <v>0</v>
      </c>
    </row>
    <row r="705" spans="1:40" s="318" customFormat="1" x14ac:dyDescent="0.25">
      <c r="A705" s="240">
        <v>310011</v>
      </c>
      <c r="B705" s="241" t="s">
        <v>1510</v>
      </c>
      <c r="C705" s="150"/>
      <c r="D705" s="150">
        <f>+D706+D713</f>
        <v>0</v>
      </c>
      <c r="E705" s="150">
        <f t="shared" ref="E705:P705" si="274">+E706+E713</f>
        <v>805176792</v>
      </c>
      <c r="F705" s="150">
        <f t="shared" si="274"/>
        <v>0</v>
      </c>
      <c r="G705" s="150">
        <f t="shared" si="274"/>
        <v>0</v>
      </c>
      <c r="H705" s="150">
        <f t="shared" si="269"/>
        <v>805176792</v>
      </c>
      <c r="I705" s="150">
        <f t="shared" si="274"/>
        <v>6181803</v>
      </c>
      <c r="J705" s="150">
        <f t="shared" si="274"/>
        <v>12184023</v>
      </c>
      <c r="K705" s="150">
        <f t="shared" si="270"/>
        <v>792992769</v>
      </c>
      <c r="L705" s="150">
        <f t="shared" si="274"/>
        <v>2132398</v>
      </c>
      <c r="M705" s="150">
        <f t="shared" si="274"/>
        <v>8134618</v>
      </c>
      <c r="N705" s="150">
        <f t="shared" si="265"/>
        <v>4049405</v>
      </c>
      <c r="O705" s="150">
        <f t="shared" si="274"/>
        <v>163927603</v>
      </c>
      <c r="P705" s="150">
        <f t="shared" si="274"/>
        <v>204929823</v>
      </c>
      <c r="Q705" s="150">
        <f t="shared" si="266"/>
        <v>192745800</v>
      </c>
      <c r="R705" s="150">
        <f t="shared" si="267"/>
        <v>600246969</v>
      </c>
      <c r="S705" s="150">
        <f t="shared" si="268"/>
        <v>8134618</v>
      </c>
      <c r="U705" s="324">
        <v>310011</v>
      </c>
      <c r="V705" s="329" t="s">
        <v>1510</v>
      </c>
      <c r="W705" s="332">
        <v>0</v>
      </c>
      <c r="X705" s="332">
        <v>805176792</v>
      </c>
      <c r="Y705" s="332">
        <v>0</v>
      </c>
      <c r="Z705" s="332">
        <v>0</v>
      </c>
      <c r="AA705" s="332">
        <v>0</v>
      </c>
      <c r="AB705" s="332">
        <v>0</v>
      </c>
      <c r="AC705" s="332">
        <v>805176792</v>
      </c>
      <c r="AD705" s="332">
        <v>6181803</v>
      </c>
      <c r="AE705" s="332">
        <v>12184023</v>
      </c>
      <c r="AF705" s="332">
        <v>792992769</v>
      </c>
      <c r="AG705" s="332">
        <v>2132398</v>
      </c>
      <c r="AH705" s="332">
        <v>8134618</v>
      </c>
      <c r="AI705" s="332">
        <v>4049405</v>
      </c>
      <c r="AJ705" s="332">
        <v>163927603</v>
      </c>
      <c r="AK705" s="332">
        <v>204929823</v>
      </c>
      <c r="AL705" s="332">
        <v>192745800</v>
      </c>
      <c r="AM705" s="332">
        <v>600246969</v>
      </c>
      <c r="AN705" s="332">
        <v>0</v>
      </c>
    </row>
    <row r="706" spans="1:40" s="263" customFormat="1" x14ac:dyDescent="0.25">
      <c r="A706" s="14">
        <v>31001101</v>
      </c>
      <c r="B706" s="9" t="s">
        <v>1511</v>
      </c>
      <c r="C706" s="274"/>
      <c r="D706" s="10">
        <f>SUM(D707:D712)</f>
        <v>0</v>
      </c>
      <c r="E706" s="10">
        <f t="shared" ref="E706:P706" si="275">SUM(E707:E712)</f>
        <v>639852464</v>
      </c>
      <c r="F706" s="10">
        <f t="shared" si="275"/>
        <v>0</v>
      </c>
      <c r="G706" s="10">
        <f t="shared" si="275"/>
        <v>0</v>
      </c>
      <c r="H706" s="10">
        <f t="shared" si="269"/>
        <v>639852464</v>
      </c>
      <c r="I706" s="10">
        <f t="shared" si="275"/>
        <v>0</v>
      </c>
      <c r="J706" s="10">
        <f t="shared" si="275"/>
        <v>6002220</v>
      </c>
      <c r="K706" s="10">
        <f t="shared" si="270"/>
        <v>633850244</v>
      </c>
      <c r="L706" s="10">
        <f t="shared" si="275"/>
        <v>0</v>
      </c>
      <c r="M706" s="10">
        <f t="shared" si="275"/>
        <v>6002220</v>
      </c>
      <c r="N706" s="10">
        <f t="shared" si="265"/>
        <v>0</v>
      </c>
      <c r="O706" s="10">
        <f t="shared" si="275"/>
        <v>144560000</v>
      </c>
      <c r="P706" s="10">
        <f t="shared" si="275"/>
        <v>175562220</v>
      </c>
      <c r="Q706" s="10">
        <f t="shared" si="266"/>
        <v>169560000</v>
      </c>
      <c r="R706" s="10">
        <f t="shared" si="267"/>
        <v>464290244</v>
      </c>
      <c r="S706" s="10">
        <f t="shared" si="268"/>
        <v>6002220</v>
      </c>
      <c r="T706" s="307"/>
      <c r="U706" s="324">
        <v>31001101</v>
      </c>
      <c r="V706" s="329" t="s">
        <v>1511</v>
      </c>
      <c r="W706" s="332">
        <v>0</v>
      </c>
      <c r="X706" s="332">
        <v>273200000</v>
      </c>
      <c r="Y706" s="332">
        <v>0</v>
      </c>
      <c r="Z706" s="332">
        <v>0</v>
      </c>
      <c r="AA706" s="332">
        <v>0</v>
      </c>
      <c r="AB706" s="332">
        <v>0</v>
      </c>
      <c r="AC706" s="332">
        <v>273200000</v>
      </c>
      <c r="AD706" s="332">
        <v>0</v>
      </c>
      <c r="AE706" s="332">
        <v>0</v>
      </c>
      <c r="AF706" s="332">
        <v>273200000</v>
      </c>
      <c r="AG706" s="332">
        <v>0</v>
      </c>
      <c r="AH706" s="332">
        <v>0</v>
      </c>
      <c r="AI706" s="332">
        <v>0</v>
      </c>
      <c r="AJ706" s="332">
        <v>144560000</v>
      </c>
      <c r="AK706" s="332">
        <v>144560000</v>
      </c>
      <c r="AL706" s="332">
        <v>144560000</v>
      </c>
      <c r="AM706" s="332">
        <v>128640000</v>
      </c>
      <c r="AN706" s="332">
        <v>0</v>
      </c>
    </row>
    <row r="707" spans="1:40" s="263" customFormat="1" x14ac:dyDescent="0.25">
      <c r="A707" s="177">
        <v>3100110101</v>
      </c>
      <c r="B707" s="178" t="s">
        <v>1512</v>
      </c>
      <c r="C707" s="139"/>
      <c r="D707" s="139"/>
      <c r="E707" s="139">
        <v>50000000</v>
      </c>
      <c r="F707" s="139"/>
      <c r="G707" s="139"/>
      <c r="H707" s="138">
        <f t="shared" si="269"/>
        <v>50000000</v>
      </c>
      <c r="I707" s="139">
        <v>0</v>
      </c>
      <c r="J707" s="139">
        <v>0</v>
      </c>
      <c r="K707" s="139">
        <f t="shared" si="270"/>
        <v>50000000</v>
      </c>
      <c r="L707" s="139">
        <v>0</v>
      </c>
      <c r="M707" s="139">
        <v>0</v>
      </c>
      <c r="N707" s="139">
        <f t="shared" si="265"/>
        <v>0</v>
      </c>
      <c r="O707" s="176">
        <v>0</v>
      </c>
      <c r="P707" s="139">
        <v>0</v>
      </c>
      <c r="Q707" s="139">
        <f t="shared" si="266"/>
        <v>0</v>
      </c>
      <c r="R707" s="139">
        <f t="shared" si="267"/>
        <v>50000000</v>
      </c>
      <c r="S707" s="139">
        <f t="shared" si="268"/>
        <v>0</v>
      </c>
      <c r="T707" s="307"/>
      <c r="U707" s="324">
        <v>3100110101</v>
      </c>
      <c r="V707" s="329" t="s">
        <v>1512</v>
      </c>
      <c r="W707" s="332">
        <v>0</v>
      </c>
      <c r="X707" s="332">
        <v>50000000</v>
      </c>
      <c r="Y707" s="332">
        <v>0</v>
      </c>
      <c r="Z707" s="332">
        <v>0</v>
      </c>
      <c r="AA707" s="332">
        <v>0</v>
      </c>
      <c r="AB707" s="332">
        <v>0</v>
      </c>
      <c r="AC707" s="332">
        <v>50000000</v>
      </c>
      <c r="AD707" s="332">
        <v>0</v>
      </c>
      <c r="AE707" s="332">
        <v>0</v>
      </c>
      <c r="AF707" s="332">
        <v>50000000</v>
      </c>
      <c r="AG707" s="332">
        <v>0</v>
      </c>
      <c r="AH707" s="332">
        <v>0</v>
      </c>
      <c r="AI707" s="332">
        <v>0</v>
      </c>
      <c r="AJ707" s="332">
        <v>0</v>
      </c>
      <c r="AK707" s="332">
        <v>0</v>
      </c>
      <c r="AL707" s="332">
        <v>0</v>
      </c>
      <c r="AM707" s="332">
        <v>50000000</v>
      </c>
      <c r="AN707" s="332">
        <v>0</v>
      </c>
    </row>
    <row r="708" spans="1:40" s="263" customFormat="1" x14ac:dyDescent="0.25">
      <c r="A708" s="44">
        <v>3100110102</v>
      </c>
      <c r="B708" s="178" t="s">
        <v>1513</v>
      </c>
      <c r="C708" s="139"/>
      <c r="D708" s="139"/>
      <c r="E708" s="139">
        <v>25000000</v>
      </c>
      <c r="F708" s="139"/>
      <c r="G708" s="139"/>
      <c r="H708" s="138">
        <f t="shared" si="269"/>
        <v>25000000</v>
      </c>
      <c r="I708" s="139">
        <v>0</v>
      </c>
      <c r="J708" s="139">
        <v>0</v>
      </c>
      <c r="K708" s="139">
        <f t="shared" si="270"/>
        <v>25000000</v>
      </c>
      <c r="L708" s="139">
        <v>0</v>
      </c>
      <c r="M708" s="139">
        <v>0</v>
      </c>
      <c r="N708" s="139">
        <f t="shared" si="265"/>
        <v>0</v>
      </c>
      <c r="O708" s="176">
        <v>0</v>
      </c>
      <c r="P708" s="139">
        <v>0</v>
      </c>
      <c r="Q708" s="139">
        <f t="shared" si="266"/>
        <v>0</v>
      </c>
      <c r="R708" s="139">
        <f t="shared" si="267"/>
        <v>25000000</v>
      </c>
      <c r="S708" s="139">
        <f t="shared" si="268"/>
        <v>0</v>
      </c>
      <c r="T708" s="307"/>
      <c r="U708" s="324">
        <v>3100110102</v>
      </c>
      <c r="V708" s="329" t="s">
        <v>1513</v>
      </c>
      <c r="W708" s="332">
        <v>0</v>
      </c>
      <c r="X708" s="332">
        <v>25000000</v>
      </c>
      <c r="Y708" s="332">
        <v>0</v>
      </c>
      <c r="Z708" s="332">
        <v>0</v>
      </c>
      <c r="AA708" s="332">
        <v>0</v>
      </c>
      <c r="AB708" s="332">
        <v>0</v>
      </c>
      <c r="AC708" s="332">
        <v>25000000</v>
      </c>
      <c r="AD708" s="332">
        <v>0</v>
      </c>
      <c r="AE708" s="332">
        <v>0</v>
      </c>
      <c r="AF708" s="332">
        <v>25000000</v>
      </c>
      <c r="AG708" s="332">
        <v>0</v>
      </c>
      <c r="AH708" s="332">
        <v>0</v>
      </c>
      <c r="AI708" s="332">
        <v>0</v>
      </c>
      <c r="AJ708" s="332">
        <v>0</v>
      </c>
      <c r="AK708" s="332">
        <v>0</v>
      </c>
      <c r="AL708" s="332">
        <v>0</v>
      </c>
      <c r="AM708" s="332">
        <v>25000000</v>
      </c>
      <c r="AN708" s="332">
        <v>0</v>
      </c>
    </row>
    <row r="709" spans="1:40" s="263" customFormat="1" ht="26.25" customHeight="1" x14ac:dyDescent="0.25">
      <c r="A709" s="177">
        <v>3100110103</v>
      </c>
      <c r="B709" s="178" t="s">
        <v>1514</v>
      </c>
      <c r="C709" s="139"/>
      <c r="D709" s="139"/>
      <c r="E709" s="139">
        <v>198200000</v>
      </c>
      <c r="F709" s="139"/>
      <c r="G709" s="139"/>
      <c r="H709" s="138">
        <f t="shared" si="269"/>
        <v>198200000</v>
      </c>
      <c r="I709" s="139">
        <v>0</v>
      </c>
      <c r="J709" s="139">
        <v>0</v>
      </c>
      <c r="K709" s="139">
        <f t="shared" si="270"/>
        <v>198200000</v>
      </c>
      <c r="L709" s="139">
        <v>0</v>
      </c>
      <c r="M709" s="139">
        <v>0</v>
      </c>
      <c r="N709" s="139">
        <f t="shared" si="265"/>
        <v>0</v>
      </c>
      <c r="O709" s="176">
        <v>144560000</v>
      </c>
      <c r="P709" s="139">
        <v>144560000</v>
      </c>
      <c r="Q709" s="139">
        <f t="shared" si="266"/>
        <v>144560000</v>
      </c>
      <c r="R709" s="139">
        <f t="shared" si="267"/>
        <v>53640000</v>
      </c>
      <c r="S709" s="139">
        <f t="shared" si="268"/>
        <v>0</v>
      </c>
      <c r="T709" s="307"/>
      <c r="U709" s="324">
        <v>3100110103</v>
      </c>
      <c r="V709" s="329" t="s">
        <v>1514</v>
      </c>
      <c r="W709" s="332">
        <v>0</v>
      </c>
      <c r="X709" s="332">
        <v>198200000</v>
      </c>
      <c r="Y709" s="332">
        <v>0</v>
      </c>
      <c r="Z709" s="332">
        <v>0</v>
      </c>
      <c r="AA709" s="332">
        <v>0</v>
      </c>
      <c r="AB709" s="332">
        <v>0</v>
      </c>
      <c r="AC709" s="332">
        <v>198200000</v>
      </c>
      <c r="AD709" s="332">
        <v>0</v>
      </c>
      <c r="AE709" s="332">
        <v>0</v>
      </c>
      <c r="AF709" s="332">
        <v>198200000</v>
      </c>
      <c r="AG709" s="332">
        <v>0</v>
      </c>
      <c r="AH709" s="332">
        <v>0</v>
      </c>
      <c r="AI709" s="332">
        <v>0</v>
      </c>
      <c r="AJ709" s="332">
        <v>144560000</v>
      </c>
      <c r="AK709" s="332">
        <v>144560000</v>
      </c>
      <c r="AL709" s="332">
        <v>144560000</v>
      </c>
      <c r="AM709" s="332">
        <v>53640000</v>
      </c>
      <c r="AN709" s="332">
        <v>0</v>
      </c>
    </row>
    <row r="710" spans="1:40" s="263" customFormat="1" x14ac:dyDescent="0.25">
      <c r="A710" s="177">
        <v>3100110201</v>
      </c>
      <c r="B710" s="178" t="s">
        <v>1515</v>
      </c>
      <c r="C710" s="139"/>
      <c r="D710" s="139"/>
      <c r="E710" s="139">
        <v>180000000</v>
      </c>
      <c r="F710" s="139"/>
      <c r="G710" s="139"/>
      <c r="H710" s="138">
        <f t="shared" si="269"/>
        <v>180000000</v>
      </c>
      <c r="I710" s="139">
        <v>0</v>
      </c>
      <c r="J710" s="139">
        <v>0</v>
      </c>
      <c r="K710" s="139">
        <f t="shared" si="270"/>
        <v>180000000</v>
      </c>
      <c r="L710" s="139">
        <v>0</v>
      </c>
      <c r="M710" s="139">
        <v>0</v>
      </c>
      <c r="N710" s="139">
        <f t="shared" si="265"/>
        <v>0</v>
      </c>
      <c r="O710" s="176">
        <v>0</v>
      </c>
      <c r="P710" s="139">
        <v>0</v>
      </c>
      <c r="Q710" s="139">
        <f t="shared" si="266"/>
        <v>0</v>
      </c>
      <c r="R710" s="139">
        <f t="shared" si="267"/>
        <v>180000000</v>
      </c>
      <c r="S710" s="139">
        <f t="shared" si="268"/>
        <v>0</v>
      </c>
      <c r="T710" s="307"/>
      <c r="U710" s="324">
        <v>3100110201</v>
      </c>
      <c r="V710" s="329" t="s">
        <v>1515</v>
      </c>
      <c r="W710" s="332">
        <v>0</v>
      </c>
      <c r="X710" s="332">
        <v>180000000</v>
      </c>
      <c r="Y710" s="332">
        <v>0</v>
      </c>
      <c r="Z710" s="332">
        <v>0</v>
      </c>
      <c r="AA710" s="332">
        <v>0</v>
      </c>
      <c r="AB710" s="332">
        <v>0</v>
      </c>
      <c r="AC710" s="332">
        <v>180000000</v>
      </c>
      <c r="AD710" s="332">
        <v>0</v>
      </c>
      <c r="AE710" s="332">
        <v>0</v>
      </c>
      <c r="AF710" s="332">
        <v>180000000</v>
      </c>
      <c r="AG710" s="332">
        <v>0</v>
      </c>
      <c r="AH710" s="332">
        <v>0</v>
      </c>
      <c r="AI710" s="332">
        <v>0</v>
      </c>
      <c r="AJ710" s="332">
        <v>0</v>
      </c>
      <c r="AK710" s="332">
        <v>0</v>
      </c>
      <c r="AL710" s="332">
        <v>0</v>
      </c>
      <c r="AM710" s="332">
        <v>180000000</v>
      </c>
      <c r="AN710" s="332">
        <v>0</v>
      </c>
    </row>
    <row r="711" spans="1:40" s="263" customFormat="1" x14ac:dyDescent="0.25">
      <c r="A711" s="44">
        <v>3100110202</v>
      </c>
      <c r="B711" s="178" t="s">
        <v>1516</v>
      </c>
      <c r="C711" s="139"/>
      <c r="D711" s="139"/>
      <c r="E711" s="139">
        <v>5000000</v>
      </c>
      <c r="F711" s="139"/>
      <c r="G711" s="139"/>
      <c r="H711" s="138">
        <f t="shared" si="269"/>
        <v>5000000</v>
      </c>
      <c r="I711" s="139">
        <v>0</v>
      </c>
      <c r="J711" s="139">
        <v>0</v>
      </c>
      <c r="K711" s="139">
        <f t="shared" si="270"/>
        <v>5000000</v>
      </c>
      <c r="L711" s="139">
        <v>0</v>
      </c>
      <c r="M711" s="139">
        <v>0</v>
      </c>
      <c r="N711" s="139">
        <f t="shared" si="265"/>
        <v>0</v>
      </c>
      <c r="O711" s="176">
        <v>0</v>
      </c>
      <c r="P711" s="139">
        <v>0</v>
      </c>
      <c r="Q711" s="139">
        <f t="shared" si="266"/>
        <v>0</v>
      </c>
      <c r="R711" s="139">
        <f t="shared" si="267"/>
        <v>5000000</v>
      </c>
      <c r="S711" s="139">
        <f t="shared" si="268"/>
        <v>0</v>
      </c>
      <c r="T711" s="307"/>
      <c r="U711" s="324">
        <v>3100110202</v>
      </c>
      <c r="V711" s="329" t="s">
        <v>1516</v>
      </c>
      <c r="W711" s="332">
        <v>0</v>
      </c>
      <c r="X711" s="332">
        <v>5000000</v>
      </c>
      <c r="Y711" s="332">
        <v>0</v>
      </c>
      <c r="Z711" s="332">
        <v>0</v>
      </c>
      <c r="AA711" s="332">
        <v>0</v>
      </c>
      <c r="AB711" s="332">
        <v>0</v>
      </c>
      <c r="AC711" s="332">
        <v>5000000</v>
      </c>
      <c r="AD711" s="332">
        <v>0</v>
      </c>
      <c r="AE711" s="332">
        <v>0</v>
      </c>
      <c r="AF711" s="332">
        <v>5000000</v>
      </c>
      <c r="AG711" s="332">
        <v>0</v>
      </c>
      <c r="AH711" s="332">
        <v>0</v>
      </c>
      <c r="AI711" s="332">
        <v>0</v>
      </c>
      <c r="AJ711" s="332">
        <v>0</v>
      </c>
      <c r="AK711" s="332">
        <v>0</v>
      </c>
      <c r="AL711" s="332">
        <v>0</v>
      </c>
      <c r="AM711" s="332">
        <v>5000000</v>
      </c>
      <c r="AN711" s="332">
        <v>0</v>
      </c>
    </row>
    <row r="712" spans="1:40" s="263" customFormat="1" ht="26.25" customHeight="1" x14ac:dyDescent="0.25">
      <c r="A712" s="177">
        <v>3100110203</v>
      </c>
      <c r="B712" s="178" t="s">
        <v>1517</v>
      </c>
      <c r="C712" s="139"/>
      <c r="D712" s="139"/>
      <c r="E712" s="139">
        <v>181652464</v>
      </c>
      <c r="F712" s="139"/>
      <c r="G712" s="139"/>
      <c r="H712" s="138">
        <f t="shared" si="269"/>
        <v>181652464</v>
      </c>
      <c r="I712" s="139">
        <v>0</v>
      </c>
      <c r="J712" s="139">
        <v>6002220</v>
      </c>
      <c r="K712" s="139">
        <f t="shared" si="270"/>
        <v>175650244</v>
      </c>
      <c r="L712" s="139">
        <v>0</v>
      </c>
      <c r="M712" s="139">
        <v>6002220</v>
      </c>
      <c r="N712" s="139">
        <f t="shared" si="265"/>
        <v>0</v>
      </c>
      <c r="O712" s="139">
        <v>0</v>
      </c>
      <c r="P712" s="139">
        <v>31002220</v>
      </c>
      <c r="Q712" s="139">
        <f t="shared" si="266"/>
        <v>25000000</v>
      </c>
      <c r="R712" s="139">
        <f t="shared" si="267"/>
        <v>150650244</v>
      </c>
      <c r="S712" s="139">
        <f t="shared" si="268"/>
        <v>6002220</v>
      </c>
      <c r="T712" s="307"/>
      <c r="U712" s="324">
        <v>3100110203</v>
      </c>
      <c r="V712" s="329" t="s">
        <v>1517</v>
      </c>
      <c r="W712" s="332">
        <v>0</v>
      </c>
      <c r="X712" s="332">
        <v>181652464</v>
      </c>
      <c r="Y712" s="332">
        <v>0</v>
      </c>
      <c r="Z712" s="332">
        <v>0</v>
      </c>
      <c r="AA712" s="332">
        <v>0</v>
      </c>
      <c r="AB712" s="332">
        <v>0</v>
      </c>
      <c r="AC712" s="332">
        <v>181652464</v>
      </c>
      <c r="AD712" s="332">
        <v>0</v>
      </c>
      <c r="AE712" s="332">
        <v>6002220</v>
      </c>
      <c r="AF712" s="332">
        <v>175650244</v>
      </c>
      <c r="AG712" s="332">
        <v>0</v>
      </c>
      <c r="AH712" s="332">
        <v>6002220</v>
      </c>
      <c r="AI712" s="332">
        <v>0</v>
      </c>
      <c r="AJ712" s="332">
        <v>0</v>
      </c>
      <c r="AK712" s="332">
        <v>31002220</v>
      </c>
      <c r="AL712" s="332">
        <v>25000000</v>
      </c>
      <c r="AM712" s="332">
        <v>150650244</v>
      </c>
      <c r="AN712" s="332">
        <v>0</v>
      </c>
    </row>
    <row r="713" spans="1:40" s="263" customFormat="1" x14ac:dyDescent="0.25">
      <c r="A713" s="14">
        <v>31001103</v>
      </c>
      <c r="B713" s="9" t="s">
        <v>1518</v>
      </c>
      <c r="C713" s="274"/>
      <c r="D713" s="10">
        <f>+D714+D715</f>
        <v>0</v>
      </c>
      <c r="E713" s="10">
        <f t="shared" ref="E713:P713" si="276">+E714+E715</f>
        <v>165324328</v>
      </c>
      <c r="F713" s="10">
        <f t="shared" si="276"/>
        <v>0</v>
      </c>
      <c r="G713" s="10">
        <f t="shared" si="276"/>
        <v>0</v>
      </c>
      <c r="H713" s="10">
        <f t="shared" si="269"/>
        <v>165324328</v>
      </c>
      <c r="I713" s="10">
        <f t="shared" si="276"/>
        <v>6181803</v>
      </c>
      <c r="J713" s="10">
        <f t="shared" si="276"/>
        <v>6181803</v>
      </c>
      <c r="K713" s="10">
        <f t="shared" si="270"/>
        <v>159142525</v>
      </c>
      <c r="L713" s="10">
        <f t="shared" si="276"/>
        <v>2132398</v>
      </c>
      <c r="M713" s="10">
        <f t="shared" si="276"/>
        <v>2132398</v>
      </c>
      <c r="N713" s="10">
        <f t="shared" si="265"/>
        <v>4049405</v>
      </c>
      <c r="O713" s="10">
        <f t="shared" si="276"/>
        <v>19367603</v>
      </c>
      <c r="P713" s="10">
        <f t="shared" si="276"/>
        <v>29367603</v>
      </c>
      <c r="Q713" s="10">
        <f t="shared" si="266"/>
        <v>23185800</v>
      </c>
      <c r="R713" s="10">
        <f t="shared" si="267"/>
        <v>135956725</v>
      </c>
      <c r="S713" s="10">
        <f t="shared" si="268"/>
        <v>2132398</v>
      </c>
      <c r="T713" s="307"/>
      <c r="U713" s="324">
        <v>31001103</v>
      </c>
      <c r="V713" s="329" t="s">
        <v>1518</v>
      </c>
      <c r="W713" s="332">
        <v>0</v>
      </c>
      <c r="X713" s="332">
        <v>165324328</v>
      </c>
      <c r="Y713" s="332">
        <v>0</v>
      </c>
      <c r="Z713" s="332">
        <v>0</v>
      </c>
      <c r="AA713" s="332">
        <v>0</v>
      </c>
      <c r="AB713" s="332">
        <v>0</v>
      </c>
      <c r="AC713" s="332">
        <v>165324328</v>
      </c>
      <c r="AD713" s="332">
        <v>6181803</v>
      </c>
      <c r="AE713" s="332">
        <v>6181803</v>
      </c>
      <c r="AF713" s="332">
        <v>159142525</v>
      </c>
      <c r="AG713" s="332">
        <v>2132398</v>
      </c>
      <c r="AH713" s="332">
        <v>2132398</v>
      </c>
      <c r="AI713" s="332">
        <v>4049405</v>
      </c>
      <c r="AJ713" s="332">
        <v>19367603</v>
      </c>
      <c r="AK713" s="332">
        <v>29367603</v>
      </c>
      <c r="AL713" s="332">
        <v>23185800</v>
      </c>
      <c r="AM713" s="332">
        <v>135956725</v>
      </c>
      <c r="AN713" s="332">
        <v>0</v>
      </c>
    </row>
    <row r="714" spans="1:40" s="263" customFormat="1" x14ac:dyDescent="0.25">
      <c r="A714" s="177">
        <v>3100110301</v>
      </c>
      <c r="B714" s="178" t="s">
        <v>1519</v>
      </c>
      <c r="C714" s="139"/>
      <c r="D714" s="139"/>
      <c r="E714" s="139">
        <v>70000000</v>
      </c>
      <c r="F714" s="139"/>
      <c r="G714" s="139"/>
      <c r="H714" s="138">
        <f t="shared" si="269"/>
        <v>70000000</v>
      </c>
      <c r="I714" s="139">
        <v>0</v>
      </c>
      <c r="J714" s="139">
        <v>0</v>
      </c>
      <c r="K714" s="139">
        <f t="shared" si="270"/>
        <v>70000000</v>
      </c>
      <c r="L714" s="139">
        <v>0</v>
      </c>
      <c r="M714" s="139">
        <v>0</v>
      </c>
      <c r="N714" s="139">
        <f t="shared" si="265"/>
        <v>0</v>
      </c>
      <c r="O714" s="176">
        <v>0</v>
      </c>
      <c r="P714" s="139">
        <v>0</v>
      </c>
      <c r="Q714" s="139">
        <f t="shared" si="266"/>
        <v>0</v>
      </c>
      <c r="R714" s="139">
        <f t="shared" si="267"/>
        <v>70000000</v>
      </c>
      <c r="S714" s="139">
        <f t="shared" si="268"/>
        <v>0</v>
      </c>
      <c r="T714" s="307"/>
      <c r="U714" s="324">
        <v>3100110301</v>
      </c>
      <c r="V714" s="329" t="s">
        <v>1519</v>
      </c>
      <c r="W714" s="332">
        <v>0</v>
      </c>
      <c r="X714" s="332">
        <v>70000000</v>
      </c>
      <c r="Y714" s="332">
        <v>0</v>
      </c>
      <c r="Z714" s="332">
        <v>0</v>
      </c>
      <c r="AA714" s="332">
        <v>0</v>
      </c>
      <c r="AB714" s="332">
        <v>0</v>
      </c>
      <c r="AC714" s="332">
        <v>70000000</v>
      </c>
      <c r="AD714" s="332">
        <v>0</v>
      </c>
      <c r="AE714" s="332">
        <v>0</v>
      </c>
      <c r="AF714" s="332">
        <v>70000000</v>
      </c>
      <c r="AG714" s="332">
        <v>0</v>
      </c>
      <c r="AH714" s="332">
        <v>0</v>
      </c>
      <c r="AI714" s="332">
        <v>0</v>
      </c>
      <c r="AJ714" s="332">
        <v>0</v>
      </c>
      <c r="AK714" s="332">
        <v>0</v>
      </c>
      <c r="AL714" s="332">
        <v>0</v>
      </c>
      <c r="AM714" s="332">
        <v>70000000</v>
      </c>
      <c r="AN714" s="332">
        <v>0</v>
      </c>
    </row>
    <row r="715" spans="1:40" s="263" customFormat="1" ht="26.25" customHeight="1" x14ac:dyDescent="0.25">
      <c r="A715" s="177">
        <v>3100110303</v>
      </c>
      <c r="B715" s="178" t="s">
        <v>1520</v>
      </c>
      <c r="C715" s="139"/>
      <c r="D715" s="139"/>
      <c r="E715" s="139">
        <v>95324328</v>
      </c>
      <c r="F715" s="139"/>
      <c r="G715" s="139"/>
      <c r="H715" s="138">
        <f t="shared" si="269"/>
        <v>95324328</v>
      </c>
      <c r="I715" s="139">
        <v>6181803</v>
      </c>
      <c r="J715" s="139">
        <v>6181803</v>
      </c>
      <c r="K715" s="139">
        <f t="shared" si="270"/>
        <v>89142525</v>
      </c>
      <c r="L715" s="139">
        <v>2132398</v>
      </c>
      <c r="M715" s="139">
        <v>2132398</v>
      </c>
      <c r="N715" s="139">
        <f t="shared" si="265"/>
        <v>4049405</v>
      </c>
      <c r="O715" s="176">
        <v>19367603</v>
      </c>
      <c r="P715" s="139">
        <v>29367603</v>
      </c>
      <c r="Q715" s="139">
        <f t="shared" si="266"/>
        <v>23185800</v>
      </c>
      <c r="R715" s="139">
        <f t="shared" si="267"/>
        <v>65956725</v>
      </c>
      <c r="S715" s="139">
        <f t="shared" si="268"/>
        <v>2132398</v>
      </c>
      <c r="T715" s="307"/>
      <c r="U715" s="324">
        <v>3100110303</v>
      </c>
      <c r="V715" s="329" t="s">
        <v>1520</v>
      </c>
      <c r="W715" s="332">
        <v>0</v>
      </c>
      <c r="X715" s="332">
        <v>95324328</v>
      </c>
      <c r="Y715" s="332">
        <v>0</v>
      </c>
      <c r="Z715" s="332">
        <v>0</v>
      </c>
      <c r="AA715" s="332">
        <v>0</v>
      </c>
      <c r="AB715" s="332">
        <v>0</v>
      </c>
      <c r="AC715" s="332">
        <v>95324328</v>
      </c>
      <c r="AD715" s="332">
        <v>6181803</v>
      </c>
      <c r="AE715" s="332">
        <v>6181803</v>
      </c>
      <c r="AF715" s="332">
        <v>89142525</v>
      </c>
      <c r="AG715" s="332">
        <v>2132398</v>
      </c>
      <c r="AH715" s="332">
        <v>2132398</v>
      </c>
      <c r="AI715" s="332">
        <v>4049405</v>
      </c>
      <c r="AJ715" s="332">
        <v>19367603</v>
      </c>
      <c r="AK715" s="332">
        <v>29367603</v>
      </c>
      <c r="AL715" s="332">
        <v>23185800</v>
      </c>
      <c r="AM715" s="332">
        <v>65956725</v>
      </c>
      <c r="AN715" s="332">
        <v>0</v>
      </c>
    </row>
    <row r="716" spans="1:40" s="263" customFormat="1" x14ac:dyDescent="0.25">
      <c r="A716" s="240">
        <v>31002</v>
      </c>
      <c r="B716" s="241" t="s">
        <v>1521</v>
      </c>
      <c r="C716" s="150"/>
      <c r="D716" s="150">
        <f>+D717+D722+D726</f>
        <v>0</v>
      </c>
      <c r="E716" s="150">
        <f t="shared" ref="E716:P716" si="277">+E717+E722+E726</f>
        <v>2552652149</v>
      </c>
      <c r="F716" s="150">
        <f t="shared" si="277"/>
        <v>0</v>
      </c>
      <c r="G716" s="150">
        <f t="shared" si="277"/>
        <v>0</v>
      </c>
      <c r="H716" s="150">
        <f t="shared" si="269"/>
        <v>2552652149</v>
      </c>
      <c r="I716" s="150">
        <f t="shared" si="277"/>
        <v>184806782</v>
      </c>
      <c r="J716" s="150">
        <f t="shared" si="277"/>
        <v>777064057</v>
      </c>
      <c r="K716" s="150">
        <f t="shared" si="270"/>
        <v>1775588092</v>
      </c>
      <c r="L716" s="150">
        <f t="shared" si="277"/>
        <v>138470235</v>
      </c>
      <c r="M716" s="150">
        <f t="shared" si="277"/>
        <v>301374138</v>
      </c>
      <c r="N716" s="150">
        <f t="shared" si="265"/>
        <v>475689919</v>
      </c>
      <c r="O716" s="150">
        <f t="shared" si="277"/>
        <v>134806782</v>
      </c>
      <c r="P716" s="150">
        <f t="shared" si="277"/>
        <v>777064057</v>
      </c>
      <c r="Q716" s="150">
        <f t="shared" si="266"/>
        <v>0</v>
      </c>
      <c r="R716" s="150">
        <f t="shared" si="267"/>
        <v>1775588092</v>
      </c>
      <c r="S716" s="150">
        <f t="shared" si="268"/>
        <v>301374138</v>
      </c>
      <c r="T716" s="307"/>
      <c r="U716" s="324">
        <v>31002</v>
      </c>
      <c r="V716" s="329" t="s">
        <v>1521</v>
      </c>
      <c r="W716" s="332">
        <v>0</v>
      </c>
      <c r="X716" s="332">
        <v>2552652149</v>
      </c>
      <c r="Y716" s="332">
        <v>0</v>
      </c>
      <c r="Z716" s="332">
        <v>0</v>
      </c>
      <c r="AA716" s="332">
        <v>0</v>
      </c>
      <c r="AB716" s="332">
        <v>0</v>
      </c>
      <c r="AC716" s="332">
        <v>2552652149</v>
      </c>
      <c r="AD716" s="332">
        <v>184806782</v>
      </c>
      <c r="AE716" s="332">
        <v>777064057</v>
      </c>
      <c r="AF716" s="332">
        <v>1775588092</v>
      </c>
      <c r="AG716" s="332">
        <v>138470235</v>
      </c>
      <c r="AH716" s="332">
        <v>301374138</v>
      </c>
      <c r="AI716" s="332">
        <v>480347860</v>
      </c>
      <c r="AJ716" s="332">
        <v>134806782</v>
      </c>
      <c r="AK716" s="332">
        <v>777064057</v>
      </c>
      <c r="AL716" s="332">
        <v>0</v>
      </c>
      <c r="AM716" s="332">
        <v>1775588092</v>
      </c>
      <c r="AN716" s="332">
        <v>0</v>
      </c>
    </row>
    <row r="717" spans="1:40" s="263" customFormat="1" x14ac:dyDescent="0.25">
      <c r="A717" s="240">
        <v>310021</v>
      </c>
      <c r="B717" s="241" t="s">
        <v>1522</v>
      </c>
      <c r="C717" s="150"/>
      <c r="D717" s="150">
        <f>+D718</f>
        <v>0</v>
      </c>
      <c r="E717" s="150">
        <f t="shared" ref="E717:P717" si="278">+E718</f>
        <v>1369497149</v>
      </c>
      <c r="F717" s="150">
        <f t="shared" si="278"/>
        <v>0</v>
      </c>
      <c r="G717" s="150">
        <f t="shared" si="278"/>
        <v>0</v>
      </c>
      <c r="H717" s="150">
        <f t="shared" si="269"/>
        <v>1369497149</v>
      </c>
      <c r="I717" s="150">
        <f t="shared" si="278"/>
        <v>134806782</v>
      </c>
      <c r="J717" s="150">
        <f t="shared" si="278"/>
        <v>719497149</v>
      </c>
      <c r="K717" s="150">
        <f t="shared" si="270"/>
        <v>650000000</v>
      </c>
      <c r="L717" s="150">
        <f t="shared" si="278"/>
        <v>138470235</v>
      </c>
      <c r="M717" s="150">
        <f t="shared" si="278"/>
        <v>301374138</v>
      </c>
      <c r="N717" s="150">
        <f t="shared" si="265"/>
        <v>418123011</v>
      </c>
      <c r="O717" s="150">
        <f t="shared" si="278"/>
        <v>134806782</v>
      </c>
      <c r="P717" s="150">
        <f t="shared" si="278"/>
        <v>719497149</v>
      </c>
      <c r="Q717" s="150">
        <f t="shared" si="266"/>
        <v>0</v>
      </c>
      <c r="R717" s="150">
        <f t="shared" si="267"/>
        <v>650000000</v>
      </c>
      <c r="S717" s="150">
        <f t="shared" si="268"/>
        <v>301374138</v>
      </c>
      <c r="T717" s="307"/>
      <c r="U717" s="324">
        <v>310021</v>
      </c>
      <c r="V717" s="329" t="s">
        <v>1522</v>
      </c>
      <c r="W717" s="332">
        <v>0</v>
      </c>
      <c r="X717" s="332">
        <v>1369497149</v>
      </c>
      <c r="Y717" s="332">
        <v>0</v>
      </c>
      <c r="Z717" s="332">
        <v>0</v>
      </c>
      <c r="AA717" s="332">
        <v>0</v>
      </c>
      <c r="AB717" s="332">
        <v>0</v>
      </c>
      <c r="AC717" s="332">
        <v>1369497149</v>
      </c>
      <c r="AD717" s="332">
        <v>134806782</v>
      </c>
      <c r="AE717" s="332">
        <v>719497149</v>
      </c>
      <c r="AF717" s="332">
        <v>650000000</v>
      </c>
      <c r="AG717" s="332">
        <v>138470235</v>
      </c>
      <c r="AH717" s="332">
        <v>301374138</v>
      </c>
      <c r="AI717" s="332">
        <v>422780952</v>
      </c>
      <c r="AJ717" s="332">
        <v>134806782</v>
      </c>
      <c r="AK717" s="332">
        <v>719497149</v>
      </c>
      <c r="AL717" s="332">
        <v>0</v>
      </c>
      <c r="AM717" s="332">
        <v>650000000</v>
      </c>
      <c r="AN717" s="332">
        <v>0</v>
      </c>
    </row>
    <row r="718" spans="1:40" s="263" customFormat="1" x14ac:dyDescent="0.25">
      <c r="A718" s="14">
        <v>31002101</v>
      </c>
      <c r="B718" s="9" t="s">
        <v>1523</v>
      </c>
      <c r="C718" s="274"/>
      <c r="D718" s="10">
        <f>+D719+D720+D721</f>
        <v>0</v>
      </c>
      <c r="E718" s="10">
        <f t="shared" ref="E718:P718" si="279">+E719+E720+E721</f>
        <v>1369497149</v>
      </c>
      <c r="F718" s="10">
        <f t="shared" si="279"/>
        <v>0</v>
      </c>
      <c r="G718" s="10">
        <f t="shared" si="279"/>
        <v>0</v>
      </c>
      <c r="H718" s="10">
        <f t="shared" si="269"/>
        <v>1369497149</v>
      </c>
      <c r="I718" s="10">
        <f t="shared" si="279"/>
        <v>134806782</v>
      </c>
      <c r="J718" s="10">
        <f t="shared" si="279"/>
        <v>719497149</v>
      </c>
      <c r="K718" s="10">
        <f t="shared" si="270"/>
        <v>650000000</v>
      </c>
      <c r="L718" s="10">
        <f t="shared" si="279"/>
        <v>138470235</v>
      </c>
      <c r="M718" s="10">
        <f t="shared" si="279"/>
        <v>301374138</v>
      </c>
      <c r="N718" s="10">
        <f t="shared" ref="N718:N781" si="280">+J718-M718</f>
        <v>418123011</v>
      </c>
      <c r="O718" s="10">
        <f t="shared" si="279"/>
        <v>134806782</v>
      </c>
      <c r="P718" s="10">
        <f t="shared" si="279"/>
        <v>719497149</v>
      </c>
      <c r="Q718" s="10">
        <f t="shared" ref="Q718:Q781" si="281">+P718-J718</f>
        <v>0</v>
      </c>
      <c r="R718" s="10">
        <f t="shared" ref="R718:R781" si="282">+H718-P718</f>
        <v>650000000</v>
      </c>
      <c r="S718" s="10">
        <f t="shared" ref="S718:S781" si="283">+M718</f>
        <v>301374138</v>
      </c>
      <c r="T718" s="307"/>
      <c r="U718" s="324">
        <v>31002101</v>
      </c>
      <c r="V718" s="329" t="s">
        <v>1523</v>
      </c>
      <c r="W718" s="332">
        <v>0</v>
      </c>
      <c r="X718" s="332">
        <v>1369497149</v>
      </c>
      <c r="Y718" s="332">
        <v>0</v>
      </c>
      <c r="Z718" s="332">
        <v>0</v>
      </c>
      <c r="AA718" s="332">
        <v>0</v>
      </c>
      <c r="AB718" s="332">
        <v>0</v>
      </c>
      <c r="AC718" s="332">
        <v>1369497149</v>
      </c>
      <c r="AD718" s="332">
        <v>134806782</v>
      </c>
      <c r="AE718" s="332">
        <v>719497149</v>
      </c>
      <c r="AF718" s="332">
        <v>650000000</v>
      </c>
      <c r="AG718" s="332">
        <v>138470235</v>
      </c>
      <c r="AH718" s="332">
        <v>301374138</v>
      </c>
      <c r="AI718" s="332">
        <v>422780952</v>
      </c>
      <c r="AJ718" s="332">
        <v>134806782</v>
      </c>
      <c r="AK718" s="332">
        <v>719497149</v>
      </c>
      <c r="AL718" s="332">
        <v>0</v>
      </c>
      <c r="AM718" s="332">
        <v>650000000</v>
      </c>
      <c r="AN718" s="332">
        <v>0</v>
      </c>
    </row>
    <row r="719" spans="1:40" s="263" customFormat="1" x14ac:dyDescent="0.25">
      <c r="A719" s="177">
        <v>3100210101</v>
      </c>
      <c r="B719" s="178" t="s">
        <v>1524</v>
      </c>
      <c r="C719" s="139"/>
      <c r="D719" s="139"/>
      <c r="E719" s="139">
        <v>650000000</v>
      </c>
      <c r="F719" s="139"/>
      <c r="G719" s="139"/>
      <c r="H719" s="138">
        <f t="shared" ref="H719:H782" si="284">+D719+E719-F719+G719</f>
        <v>650000000</v>
      </c>
      <c r="I719" s="139">
        <v>0</v>
      </c>
      <c r="J719" s="139">
        <v>0</v>
      </c>
      <c r="K719" s="139">
        <f t="shared" ref="K719:K782" si="285">+H719-J719</f>
        <v>650000000</v>
      </c>
      <c r="L719" s="139">
        <v>0</v>
      </c>
      <c r="M719" s="139">
        <v>0</v>
      </c>
      <c r="N719" s="139">
        <f t="shared" si="280"/>
        <v>0</v>
      </c>
      <c r="O719" s="176">
        <v>0</v>
      </c>
      <c r="P719" s="139">
        <v>0</v>
      </c>
      <c r="Q719" s="139">
        <f t="shared" si="281"/>
        <v>0</v>
      </c>
      <c r="R719" s="139">
        <f t="shared" si="282"/>
        <v>650000000</v>
      </c>
      <c r="S719" s="139">
        <f t="shared" si="283"/>
        <v>0</v>
      </c>
      <c r="T719" s="307"/>
      <c r="U719" s="324">
        <v>3100210101</v>
      </c>
      <c r="V719" s="329" t="s">
        <v>1524</v>
      </c>
      <c r="W719" s="332">
        <v>0</v>
      </c>
      <c r="X719" s="332">
        <v>650000000</v>
      </c>
      <c r="Y719" s="332">
        <v>0</v>
      </c>
      <c r="Z719" s="332">
        <v>0</v>
      </c>
      <c r="AA719" s="332">
        <v>0</v>
      </c>
      <c r="AB719" s="332">
        <v>0</v>
      </c>
      <c r="AC719" s="332">
        <v>650000000</v>
      </c>
      <c r="AD719" s="332">
        <v>0</v>
      </c>
      <c r="AE719" s="332">
        <v>0</v>
      </c>
      <c r="AF719" s="332">
        <v>650000000</v>
      </c>
      <c r="AG719" s="332">
        <v>0</v>
      </c>
      <c r="AH719" s="332">
        <v>0</v>
      </c>
      <c r="AI719" s="332">
        <v>0</v>
      </c>
      <c r="AJ719" s="332">
        <v>0</v>
      </c>
      <c r="AK719" s="332">
        <v>0</v>
      </c>
      <c r="AL719" s="332">
        <v>0</v>
      </c>
      <c r="AM719" s="332">
        <v>650000000</v>
      </c>
      <c r="AN719" s="332">
        <v>0</v>
      </c>
    </row>
    <row r="720" spans="1:40" s="263" customFormat="1" x14ac:dyDescent="0.25">
      <c r="A720" s="177">
        <v>3100210103</v>
      </c>
      <c r="B720" s="178" t="s">
        <v>1525</v>
      </c>
      <c r="C720" s="139"/>
      <c r="D720" s="139"/>
      <c r="E720" s="139">
        <f>357150360+8321789</f>
        <v>365472149</v>
      </c>
      <c r="F720" s="139"/>
      <c r="G720" s="139"/>
      <c r="H720" s="138">
        <f t="shared" si="284"/>
        <v>365472149</v>
      </c>
      <c r="I720" s="139">
        <v>134806782</v>
      </c>
      <c r="J720" s="139">
        <v>365472149</v>
      </c>
      <c r="K720" s="139">
        <f t="shared" si="285"/>
        <v>0</v>
      </c>
      <c r="L720" s="139">
        <v>96820235</v>
      </c>
      <c r="M720" s="139">
        <v>218074138</v>
      </c>
      <c r="N720" s="139">
        <f t="shared" si="280"/>
        <v>147398011</v>
      </c>
      <c r="O720" s="139">
        <v>134806782</v>
      </c>
      <c r="P720" s="139">
        <v>365472149</v>
      </c>
      <c r="Q720" s="139">
        <f t="shared" si="281"/>
        <v>0</v>
      </c>
      <c r="R720" s="139">
        <f t="shared" si="282"/>
        <v>0</v>
      </c>
      <c r="S720" s="139">
        <f t="shared" si="283"/>
        <v>218074138</v>
      </c>
      <c r="T720" s="307"/>
      <c r="U720" s="324">
        <v>3100210103</v>
      </c>
      <c r="V720" s="329" t="s">
        <v>1525</v>
      </c>
      <c r="W720" s="332">
        <v>0</v>
      </c>
      <c r="X720" s="332">
        <v>365472149</v>
      </c>
      <c r="Y720" s="332">
        <v>0</v>
      </c>
      <c r="Z720" s="332">
        <v>0</v>
      </c>
      <c r="AA720" s="332">
        <v>0</v>
      </c>
      <c r="AB720" s="332">
        <v>0</v>
      </c>
      <c r="AC720" s="332">
        <v>365472149</v>
      </c>
      <c r="AD720" s="332">
        <v>134806782</v>
      </c>
      <c r="AE720" s="332">
        <v>365472149</v>
      </c>
      <c r="AF720" s="332">
        <v>0</v>
      </c>
      <c r="AG720" s="332">
        <v>96820235</v>
      </c>
      <c r="AH720" s="332">
        <v>218074138</v>
      </c>
      <c r="AI720" s="332">
        <v>152055952</v>
      </c>
      <c r="AJ720" s="332">
        <v>134806782</v>
      </c>
      <c r="AK720" s="332">
        <v>365472149</v>
      </c>
      <c r="AL720" s="332">
        <v>0</v>
      </c>
      <c r="AM720" s="332">
        <v>0</v>
      </c>
      <c r="AN720" s="332">
        <v>0</v>
      </c>
    </row>
    <row r="721" spans="1:40" s="263" customFormat="1" x14ac:dyDescent="0.25">
      <c r="A721" s="177">
        <v>3100210104</v>
      </c>
      <c r="B721" s="178" t="s">
        <v>1526</v>
      </c>
      <c r="C721" s="139"/>
      <c r="D721" s="139"/>
      <c r="E721" s="139">
        <v>354025000</v>
      </c>
      <c r="F721" s="139"/>
      <c r="G721" s="139"/>
      <c r="H721" s="138">
        <f t="shared" si="284"/>
        <v>354025000</v>
      </c>
      <c r="I721" s="139">
        <v>0</v>
      </c>
      <c r="J721" s="139">
        <v>354025000</v>
      </c>
      <c r="K721" s="139">
        <f t="shared" si="285"/>
        <v>0</v>
      </c>
      <c r="L721" s="139">
        <v>41650000</v>
      </c>
      <c r="M721" s="139">
        <v>83300000</v>
      </c>
      <c r="N721" s="139">
        <f t="shared" si="280"/>
        <v>270725000</v>
      </c>
      <c r="O721" s="139">
        <v>0</v>
      </c>
      <c r="P721" s="139">
        <v>354025000</v>
      </c>
      <c r="Q721" s="139">
        <f t="shared" si="281"/>
        <v>0</v>
      </c>
      <c r="R721" s="139">
        <f t="shared" si="282"/>
        <v>0</v>
      </c>
      <c r="S721" s="139">
        <f t="shared" si="283"/>
        <v>83300000</v>
      </c>
      <c r="T721" s="307"/>
      <c r="U721" s="324">
        <v>3100210104</v>
      </c>
      <c r="V721" s="329" t="s">
        <v>1526</v>
      </c>
      <c r="W721" s="332">
        <v>0</v>
      </c>
      <c r="X721" s="332">
        <v>354025000</v>
      </c>
      <c r="Y721" s="332">
        <v>0</v>
      </c>
      <c r="Z721" s="332">
        <v>0</v>
      </c>
      <c r="AA721" s="332">
        <v>0</v>
      </c>
      <c r="AB721" s="332">
        <v>0</v>
      </c>
      <c r="AC721" s="332">
        <v>354025000</v>
      </c>
      <c r="AD721" s="332">
        <v>0</v>
      </c>
      <c r="AE721" s="332">
        <v>354025000</v>
      </c>
      <c r="AF721" s="332">
        <v>0</v>
      </c>
      <c r="AG721" s="332">
        <v>41650000</v>
      </c>
      <c r="AH721" s="332">
        <v>83300000</v>
      </c>
      <c r="AI721" s="332">
        <v>270725000</v>
      </c>
      <c r="AJ721" s="332">
        <v>0</v>
      </c>
      <c r="AK721" s="332">
        <v>354025000</v>
      </c>
      <c r="AL721" s="332">
        <v>0</v>
      </c>
      <c r="AM721" s="332">
        <v>0</v>
      </c>
      <c r="AN721" s="332">
        <v>0</v>
      </c>
    </row>
    <row r="722" spans="1:40" s="263" customFormat="1" x14ac:dyDescent="0.25">
      <c r="A722" s="240">
        <v>310022</v>
      </c>
      <c r="B722" s="241" t="s">
        <v>1527</v>
      </c>
      <c r="C722" s="150"/>
      <c r="D722" s="150">
        <f>+D723</f>
        <v>0</v>
      </c>
      <c r="E722" s="150">
        <f t="shared" ref="E722:P722" si="286">+E723</f>
        <v>1163155000</v>
      </c>
      <c r="F722" s="150">
        <f t="shared" si="286"/>
        <v>0</v>
      </c>
      <c r="G722" s="150">
        <f t="shared" si="286"/>
        <v>0</v>
      </c>
      <c r="H722" s="150">
        <f t="shared" si="284"/>
        <v>1163155000</v>
      </c>
      <c r="I722" s="150">
        <f t="shared" si="286"/>
        <v>50000000</v>
      </c>
      <c r="J722" s="150">
        <f t="shared" si="286"/>
        <v>57566908</v>
      </c>
      <c r="K722" s="150">
        <f t="shared" si="285"/>
        <v>1105588092</v>
      </c>
      <c r="L722" s="150">
        <f t="shared" si="286"/>
        <v>0</v>
      </c>
      <c r="M722" s="150">
        <f t="shared" si="286"/>
        <v>0</v>
      </c>
      <c r="N722" s="150">
        <f t="shared" si="280"/>
        <v>57566908</v>
      </c>
      <c r="O722" s="150">
        <f t="shared" si="286"/>
        <v>0</v>
      </c>
      <c r="P722" s="150">
        <f t="shared" si="286"/>
        <v>57566908</v>
      </c>
      <c r="Q722" s="150">
        <f t="shared" si="281"/>
        <v>0</v>
      </c>
      <c r="R722" s="150">
        <f t="shared" si="282"/>
        <v>1105588092</v>
      </c>
      <c r="S722" s="150">
        <f t="shared" si="283"/>
        <v>0</v>
      </c>
      <c r="T722" s="307"/>
      <c r="U722" s="324">
        <v>310022</v>
      </c>
      <c r="V722" s="329" t="s">
        <v>1527</v>
      </c>
      <c r="W722" s="332">
        <v>0</v>
      </c>
      <c r="X722" s="332">
        <v>1163155000</v>
      </c>
      <c r="Y722" s="332">
        <v>0</v>
      </c>
      <c r="Z722" s="332">
        <v>0</v>
      </c>
      <c r="AA722" s="332">
        <v>0</v>
      </c>
      <c r="AB722" s="332">
        <v>0</v>
      </c>
      <c r="AC722" s="332">
        <v>1163155000</v>
      </c>
      <c r="AD722" s="332">
        <v>50000000</v>
      </c>
      <c r="AE722" s="332">
        <v>57566908</v>
      </c>
      <c r="AF722" s="332">
        <v>1105588092</v>
      </c>
      <c r="AG722" s="332">
        <v>0</v>
      </c>
      <c r="AH722" s="332">
        <v>0</v>
      </c>
      <c r="AI722" s="332">
        <v>57566908</v>
      </c>
      <c r="AJ722" s="332">
        <v>0</v>
      </c>
      <c r="AK722" s="332">
        <v>57566908</v>
      </c>
      <c r="AL722" s="332">
        <v>0</v>
      </c>
      <c r="AM722" s="332">
        <v>1105588092</v>
      </c>
      <c r="AN722" s="332">
        <v>0</v>
      </c>
    </row>
    <row r="723" spans="1:40" s="263" customFormat="1" x14ac:dyDescent="0.25">
      <c r="A723" s="14">
        <v>31002201</v>
      </c>
      <c r="B723" s="9" t="s">
        <v>1528</v>
      </c>
      <c r="C723" s="274"/>
      <c r="D723" s="10">
        <f>+D724+D725</f>
        <v>0</v>
      </c>
      <c r="E723" s="10">
        <f t="shared" ref="E723:P723" si="287">+E724+E725</f>
        <v>1163155000</v>
      </c>
      <c r="F723" s="10">
        <f t="shared" si="287"/>
        <v>0</v>
      </c>
      <c r="G723" s="10">
        <f t="shared" si="287"/>
        <v>0</v>
      </c>
      <c r="H723" s="10">
        <f t="shared" si="284"/>
        <v>1163155000</v>
      </c>
      <c r="I723" s="10">
        <f t="shared" si="287"/>
        <v>50000000</v>
      </c>
      <c r="J723" s="10">
        <f t="shared" si="287"/>
        <v>57566908</v>
      </c>
      <c r="K723" s="10">
        <f t="shared" si="285"/>
        <v>1105588092</v>
      </c>
      <c r="L723" s="10">
        <f t="shared" si="287"/>
        <v>0</v>
      </c>
      <c r="M723" s="10">
        <f t="shared" si="287"/>
        <v>0</v>
      </c>
      <c r="N723" s="10">
        <f t="shared" si="280"/>
        <v>57566908</v>
      </c>
      <c r="O723" s="10">
        <f t="shared" si="287"/>
        <v>0</v>
      </c>
      <c r="P723" s="10">
        <f t="shared" si="287"/>
        <v>57566908</v>
      </c>
      <c r="Q723" s="10">
        <f t="shared" si="281"/>
        <v>0</v>
      </c>
      <c r="R723" s="10">
        <f t="shared" si="282"/>
        <v>1105588092</v>
      </c>
      <c r="S723" s="10">
        <f t="shared" si="283"/>
        <v>0</v>
      </c>
      <c r="T723" s="307"/>
      <c r="U723" s="324">
        <v>31002201</v>
      </c>
      <c r="V723" s="329" t="s">
        <v>1528</v>
      </c>
      <c r="W723" s="332">
        <v>0</v>
      </c>
      <c r="X723" s="332">
        <v>1163155000</v>
      </c>
      <c r="Y723" s="332">
        <v>0</v>
      </c>
      <c r="Z723" s="332">
        <v>0</v>
      </c>
      <c r="AA723" s="332">
        <v>0</v>
      </c>
      <c r="AB723" s="332">
        <v>0</v>
      </c>
      <c r="AC723" s="332">
        <v>1163155000</v>
      </c>
      <c r="AD723" s="332">
        <v>50000000</v>
      </c>
      <c r="AE723" s="332">
        <v>57566908</v>
      </c>
      <c r="AF723" s="332">
        <v>1105588092</v>
      </c>
      <c r="AG723" s="332">
        <v>0</v>
      </c>
      <c r="AH723" s="332">
        <v>0</v>
      </c>
      <c r="AI723" s="332">
        <v>57566908</v>
      </c>
      <c r="AJ723" s="332">
        <v>0</v>
      </c>
      <c r="AK723" s="332">
        <v>57566908</v>
      </c>
      <c r="AL723" s="332">
        <v>0</v>
      </c>
      <c r="AM723" s="332">
        <v>1105588092</v>
      </c>
      <c r="AN723" s="332">
        <v>0</v>
      </c>
    </row>
    <row r="724" spans="1:40" s="263" customFormat="1" x14ac:dyDescent="0.25">
      <c r="A724" s="177">
        <v>3100220101</v>
      </c>
      <c r="B724" s="178" t="s">
        <v>1529</v>
      </c>
      <c r="C724" s="139"/>
      <c r="D724" s="139"/>
      <c r="E724" s="139">
        <v>800000000</v>
      </c>
      <c r="F724" s="139"/>
      <c r="G724" s="139"/>
      <c r="H724" s="138">
        <f t="shared" si="284"/>
        <v>800000000</v>
      </c>
      <c r="I724" s="139">
        <v>0</v>
      </c>
      <c r="J724" s="139">
        <v>0</v>
      </c>
      <c r="K724" s="139">
        <f t="shared" si="285"/>
        <v>800000000</v>
      </c>
      <c r="L724" s="139">
        <v>0</v>
      </c>
      <c r="M724" s="139">
        <v>0</v>
      </c>
      <c r="N724" s="139">
        <f t="shared" si="280"/>
        <v>0</v>
      </c>
      <c r="O724" s="176">
        <v>0</v>
      </c>
      <c r="P724" s="139">
        <v>0</v>
      </c>
      <c r="Q724" s="139">
        <f t="shared" si="281"/>
        <v>0</v>
      </c>
      <c r="R724" s="139">
        <f t="shared" si="282"/>
        <v>800000000</v>
      </c>
      <c r="S724" s="139">
        <f t="shared" si="283"/>
        <v>0</v>
      </c>
      <c r="T724" s="307"/>
      <c r="U724" s="324">
        <v>3100220101</v>
      </c>
      <c r="V724" s="329" t="s">
        <v>1529</v>
      </c>
      <c r="W724" s="332">
        <v>0</v>
      </c>
      <c r="X724" s="332">
        <v>800000000</v>
      </c>
      <c r="Y724" s="332">
        <v>0</v>
      </c>
      <c r="Z724" s="332">
        <v>0</v>
      </c>
      <c r="AA724" s="332">
        <v>0</v>
      </c>
      <c r="AB724" s="332">
        <v>0</v>
      </c>
      <c r="AC724" s="332">
        <v>800000000</v>
      </c>
      <c r="AD724" s="332">
        <v>0</v>
      </c>
      <c r="AE724" s="332">
        <v>0</v>
      </c>
      <c r="AF724" s="332">
        <v>800000000</v>
      </c>
      <c r="AG724" s="332">
        <v>0</v>
      </c>
      <c r="AH724" s="332">
        <v>0</v>
      </c>
      <c r="AI724" s="332">
        <v>0</v>
      </c>
      <c r="AJ724" s="332">
        <v>0</v>
      </c>
      <c r="AK724" s="332">
        <v>0</v>
      </c>
      <c r="AL724" s="332">
        <v>0</v>
      </c>
      <c r="AM724" s="332">
        <v>800000000</v>
      </c>
      <c r="AN724" s="332">
        <v>0</v>
      </c>
    </row>
    <row r="725" spans="1:40" s="263" customFormat="1" x14ac:dyDescent="0.25">
      <c r="A725" s="44">
        <v>3100220102</v>
      </c>
      <c r="B725" s="178" t="s">
        <v>1530</v>
      </c>
      <c r="C725" s="139"/>
      <c r="D725" s="139"/>
      <c r="E725" s="139">
        <v>363155000</v>
      </c>
      <c r="F725" s="139"/>
      <c r="G725" s="139"/>
      <c r="H725" s="138">
        <f t="shared" si="284"/>
        <v>363155000</v>
      </c>
      <c r="I725" s="139">
        <v>50000000</v>
      </c>
      <c r="J725" s="139">
        <v>57566908</v>
      </c>
      <c r="K725" s="139">
        <f t="shared" si="285"/>
        <v>305588092</v>
      </c>
      <c r="L725" s="139">
        <v>0</v>
      </c>
      <c r="M725" s="139">
        <v>0</v>
      </c>
      <c r="N725" s="139">
        <f t="shared" si="280"/>
        <v>57566908</v>
      </c>
      <c r="O725" s="139">
        <v>0</v>
      </c>
      <c r="P725" s="139">
        <v>57566908</v>
      </c>
      <c r="Q725" s="139">
        <f t="shared" si="281"/>
        <v>0</v>
      </c>
      <c r="R725" s="139">
        <f t="shared" si="282"/>
        <v>305588092</v>
      </c>
      <c r="S725" s="139">
        <f t="shared" si="283"/>
        <v>0</v>
      </c>
      <c r="T725" s="307"/>
      <c r="U725" s="324">
        <v>3100220102</v>
      </c>
      <c r="V725" s="329" t="s">
        <v>1530</v>
      </c>
      <c r="W725" s="332">
        <v>0</v>
      </c>
      <c r="X725" s="332">
        <v>363155000</v>
      </c>
      <c r="Y725" s="332">
        <v>0</v>
      </c>
      <c r="Z725" s="332">
        <v>0</v>
      </c>
      <c r="AA725" s="332">
        <v>0</v>
      </c>
      <c r="AB725" s="332">
        <v>0</v>
      </c>
      <c r="AC725" s="332">
        <v>363155000</v>
      </c>
      <c r="AD725" s="332">
        <v>50000000</v>
      </c>
      <c r="AE725" s="332">
        <v>57566908</v>
      </c>
      <c r="AF725" s="332">
        <v>305588092</v>
      </c>
      <c r="AG725" s="332">
        <v>0</v>
      </c>
      <c r="AH725" s="332">
        <v>0</v>
      </c>
      <c r="AI725" s="332">
        <v>57566908</v>
      </c>
      <c r="AJ725" s="332">
        <v>0</v>
      </c>
      <c r="AK725" s="332">
        <v>57566908</v>
      </c>
      <c r="AL725" s="332">
        <v>0</v>
      </c>
      <c r="AM725" s="332">
        <v>305588092</v>
      </c>
      <c r="AN725" s="332">
        <v>0</v>
      </c>
    </row>
    <row r="726" spans="1:40" s="263" customFormat="1" x14ac:dyDescent="0.25">
      <c r="A726" s="240">
        <v>310023</v>
      </c>
      <c r="B726" s="241" t="s">
        <v>1531</v>
      </c>
      <c r="C726" s="150"/>
      <c r="D726" s="150">
        <f>+D727</f>
        <v>0</v>
      </c>
      <c r="E726" s="150">
        <f t="shared" ref="E726:P727" si="288">+E727</f>
        <v>20000000</v>
      </c>
      <c r="F726" s="150">
        <f t="shared" si="288"/>
        <v>0</v>
      </c>
      <c r="G726" s="150">
        <f t="shared" si="288"/>
        <v>0</v>
      </c>
      <c r="H726" s="150">
        <f t="shared" si="284"/>
        <v>20000000</v>
      </c>
      <c r="I726" s="150">
        <f t="shared" si="288"/>
        <v>0</v>
      </c>
      <c r="J726" s="150">
        <f t="shared" si="288"/>
        <v>0</v>
      </c>
      <c r="K726" s="150">
        <f t="shared" si="285"/>
        <v>20000000</v>
      </c>
      <c r="L726" s="150">
        <f t="shared" si="288"/>
        <v>0</v>
      </c>
      <c r="M726" s="150">
        <f t="shared" si="288"/>
        <v>0</v>
      </c>
      <c r="N726" s="150">
        <f t="shared" si="280"/>
        <v>0</v>
      </c>
      <c r="O726" s="150">
        <f t="shared" si="288"/>
        <v>0</v>
      </c>
      <c r="P726" s="150">
        <f t="shared" si="288"/>
        <v>0</v>
      </c>
      <c r="Q726" s="150">
        <f t="shared" si="281"/>
        <v>0</v>
      </c>
      <c r="R726" s="150">
        <f t="shared" si="282"/>
        <v>20000000</v>
      </c>
      <c r="S726" s="150">
        <f t="shared" si="283"/>
        <v>0</v>
      </c>
      <c r="T726" s="307"/>
      <c r="U726" s="324">
        <v>310023</v>
      </c>
      <c r="V726" s="329" t="s">
        <v>1531</v>
      </c>
      <c r="W726" s="332">
        <v>0</v>
      </c>
      <c r="X726" s="332">
        <v>20000000</v>
      </c>
      <c r="Y726" s="332">
        <v>0</v>
      </c>
      <c r="Z726" s="332">
        <v>0</v>
      </c>
      <c r="AA726" s="332">
        <v>0</v>
      </c>
      <c r="AB726" s="332">
        <v>0</v>
      </c>
      <c r="AC726" s="332">
        <v>20000000</v>
      </c>
      <c r="AD726" s="332">
        <v>0</v>
      </c>
      <c r="AE726" s="332">
        <v>0</v>
      </c>
      <c r="AF726" s="332">
        <v>20000000</v>
      </c>
      <c r="AG726" s="332">
        <v>0</v>
      </c>
      <c r="AH726" s="332">
        <v>0</v>
      </c>
      <c r="AI726" s="332">
        <v>0</v>
      </c>
      <c r="AJ726" s="332">
        <v>0</v>
      </c>
      <c r="AK726" s="332">
        <v>0</v>
      </c>
      <c r="AL726" s="332">
        <v>0</v>
      </c>
      <c r="AM726" s="332">
        <v>20000000</v>
      </c>
      <c r="AN726" s="332">
        <v>0</v>
      </c>
    </row>
    <row r="727" spans="1:40" s="263" customFormat="1" ht="39" customHeight="1" x14ac:dyDescent="0.25">
      <c r="A727" s="14">
        <v>31002301</v>
      </c>
      <c r="B727" s="9" t="s">
        <v>1532</v>
      </c>
      <c r="C727" s="274"/>
      <c r="D727" s="10">
        <f>+D728</f>
        <v>0</v>
      </c>
      <c r="E727" s="10">
        <f t="shared" si="288"/>
        <v>20000000</v>
      </c>
      <c r="F727" s="10">
        <f t="shared" si="288"/>
        <v>0</v>
      </c>
      <c r="G727" s="10">
        <f t="shared" si="288"/>
        <v>0</v>
      </c>
      <c r="H727" s="10">
        <f t="shared" si="284"/>
        <v>20000000</v>
      </c>
      <c r="I727" s="10">
        <f t="shared" si="288"/>
        <v>0</v>
      </c>
      <c r="J727" s="10">
        <f t="shared" si="288"/>
        <v>0</v>
      </c>
      <c r="K727" s="10">
        <f t="shared" si="285"/>
        <v>20000000</v>
      </c>
      <c r="L727" s="10">
        <f t="shared" si="288"/>
        <v>0</v>
      </c>
      <c r="M727" s="10">
        <f t="shared" si="288"/>
        <v>0</v>
      </c>
      <c r="N727" s="10">
        <f t="shared" si="280"/>
        <v>0</v>
      </c>
      <c r="O727" s="10">
        <f t="shared" si="288"/>
        <v>0</v>
      </c>
      <c r="P727" s="10">
        <f t="shared" si="288"/>
        <v>0</v>
      </c>
      <c r="Q727" s="10">
        <f t="shared" si="281"/>
        <v>0</v>
      </c>
      <c r="R727" s="10">
        <f t="shared" si="282"/>
        <v>20000000</v>
      </c>
      <c r="S727" s="10">
        <f t="shared" si="283"/>
        <v>0</v>
      </c>
      <c r="T727" s="307"/>
      <c r="U727" s="324">
        <v>31002301</v>
      </c>
      <c r="V727" s="329" t="s">
        <v>1532</v>
      </c>
      <c r="W727" s="332">
        <v>0</v>
      </c>
      <c r="X727" s="332">
        <v>20000000</v>
      </c>
      <c r="Y727" s="332">
        <v>0</v>
      </c>
      <c r="Z727" s="332">
        <v>0</v>
      </c>
      <c r="AA727" s="332">
        <v>0</v>
      </c>
      <c r="AB727" s="332">
        <v>0</v>
      </c>
      <c r="AC727" s="332">
        <v>20000000</v>
      </c>
      <c r="AD727" s="332">
        <v>0</v>
      </c>
      <c r="AE727" s="332">
        <v>0</v>
      </c>
      <c r="AF727" s="332">
        <v>20000000</v>
      </c>
      <c r="AG727" s="332">
        <v>0</v>
      </c>
      <c r="AH727" s="332">
        <v>0</v>
      </c>
      <c r="AI727" s="332">
        <v>0</v>
      </c>
      <c r="AJ727" s="332">
        <v>0</v>
      </c>
      <c r="AK727" s="332">
        <v>0</v>
      </c>
      <c r="AL727" s="332">
        <v>0</v>
      </c>
      <c r="AM727" s="332">
        <v>20000000</v>
      </c>
      <c r="AN727" s="332">
        <v>0</v>
      </c>
    </row>
    <row r="728" spans="1:40" s="263" customFormat="1" x14ac:dyDescent="0.25">
      <c r="A728" s="177">
        <v>3100230101</v>
      </c>
      <c r="B728" s="178" t="s">
        <v>1533</v>
      </c>
      <c r="C728" s="139"/>
      <c r="D728" s="139"/>
      <c r="E728" s="139">
        <v>20000000</v>
      </c>
      <c r="F728" s="139"/>
      <c r="G728" s="139"/>
      <c r="H728" s="138">
        <f t="shared" si="284"/>
        <v>20000000</v>
      </c>
      <c r="I728" s="139">
        <v>0</v>
      </c>
      <c r="J728" s="139">
        <v>0</v>
      </c>
      <c r="K728" s="139">
        <f t="shared" si="285"/>
        <v>20000000</v>
      </c>
      <c r="L728" s="139">
        <v>0</v>
      </c>
      <c r="M728" s="139">
        <v>0</v>
      </c>
      <c r="N728" s="139">
        <f t="shared" si="280"/>
        <v>0</v>
      </c>
      <c r="O728" s="176">
        <v>0</v>
      </c>
      <c r="P728" s="139">
        <v>0</v>
      </c>
      <c r="Q728" s="139">
        <f t="shared" si="281"/>
        <v>0</v>
      </c>
      <c r="R728" s="139">
        <f t="shared" si="282"/>
        <v>20000000</v>
      </c>
      <c r="S728" s="139">
        <f t="shared" si="283"/>
        <v>0</v>
      </c>
      <c r="T728" s="307"/>
      <c r="U728" s="324">
        <v>3100230101</v>
      </c>
      <c r="V728" s="329" t="s">
        <v>1533</v>
      </c>
      <c r="W728" s="332">
        <v>0</v>
      </c>
      <c r="X728" s="332">
        <v>20000000</v>
      </c>
      <c r="Y728" s="332">
        <v>0</v>
      </c>
      <c r="Z728" s="332">
        <v>0</v>
      </c>
      <c r="AA728" s="332">
        <v>0</v>
      </c>
      <c r="AB728" s="332">
        <v>0</v>
      </c>
      <c r="AC728" s="332">
        <v>20000000</v>
      </c>
      <c r="AD728" s="332">
        <v>0</v>
      </c>
      <c r="AE728" s="332">
        <v>0</v>
      </c>
      <c r="AF728" s="332">
        <v>20000000</v>
      </c>
      <c r="AG728" s="332">
        <v>0</v>
      </c>
      <c r="AH728" s="332">
        <v>0</v>
      </c>
      <c r="AI728" s="332">
        <v>0</v>
      </c>
      <c r="AJ728" s="332">
        <v>0</v>
      </c>
      <c r="AK728" s="332">
        <v>0</v>
      </c>
      <c r="AL728" s="332">
        <v>0</v>
      </c>
      <c r="AM728" s="332">
        <v>20000000</v>
      </c>
      <c r="AN728" s="332">
        <v>0</v>
      </c>
    </row>
    <row r="729" spans="1:40" s="263" customFormat="1" x14ac:dyDescent="0.25">
      <c r="A729" s="240">
        <v>31003</v>
      </c>
      <c r="B729" s="241" t="s">
        <v>1534</v>
      </c>
      <c r="C729" s="150"/>
      <c r="D729" s="150">
        <f>+D730+D733+D737</f>
        <v>0</v>
      </c>
      <c r="E729" s="150">
        <f t="shared" ref="E729:P729" si="289">+E730+E733+E737</f>
        <v>605027638.63999999</v>
      </c>
      <c r="F729" s="150">
        <f t="shared" si="289"/>
        <v>0</v>
      </c>
      <c r="G729" s="150">
        <f t="shared" si="289"/>
        <v>0</v>
      </c>
      <c r="H729" s="150">
        <f t="shared" si="284"/>
        <v>605027638.63999999</v>
      </c>
      <c r="I729" s="150">
        <f t="shared" si="289"/>
        <v>0</v>
      </c>
      <c r="J729" s="150">
        <f t="shared" si="289"/>
        <v>149432</v>
      </c>
      <c r="K729" s="150">
        <f t="shared" si="285"/>
        <v>604878206.63999999</v>
      </c>
      <c r="L729" s="150">
        <f t="shared" si="289"/>
        <v>0</v>
      </c>
      <c r="M729" s="150">
        <f t="shared" si="289"/>
        <v>149432</v>
      </c>
      <c r="N729" s="150">
        <f t="shared" si="280"/>
        <v>0</v>
      </c>
      <c r="O729" s="150">
        <f t="shared" si="289"/>
        <v>7095200</v>
      </c>
      <c r="P729" s="150">
        <f t="shared" si="289"/>
        <v>7244632</v>
      </c>
      <c r="Q729" s="150">
        <f t="shared" si="281"/>
        <v>7095200</v>
      </c>
      <c r="R729" s="150">
        <f t="shared" si="282"/>
        <v>597783006.63999999</v>
      </c>
      <c r="S729" s="150">
        <f t="shared" si="283"/>
        <v>149432</v>
      </c>
      <c r="T729" s="307"/>
      <c r="U729" s="324">
        <v>31003</v>
      </c>
      <c r="V729" s="329" t="s">
        <v>1534</v>
      </c>
      <c r="W729" s="332">
        <v>0</v>
      </c>
      <c r="X729" s="332">
        <v>605027638.63999999</v>
      </c>
      <c r="Y729" s="332">
        <v>0</v>
      </c>
      <c r="Z729" s="332">
        <v>0</v>
      </c>
      <c r="AA729" s="332">
        <v>0</v>
      </c>
      <c r="AB729" s="332">
        <v>0</v>
      </c>
      <c r="AC729" s="332">
        <v>605027638.63999999</v>
      </c>
      <c r="AD729" s="332">
        <v>0</v>
      </c>
      <c r="AE729" s="332">
        <v>149432</v>
      </c>
      <c r="AF729" s="332">
        <v>604878206.63999999</v>
      </c>
      <c r="AG729" s="332">
        <v>0</v>
      </c>
      <c r="AH729" s="332">
        <v>149432</v>
      </c>
      <c r="AI729" s="332">
        <v>0</v>
      </c>
      <c r="AJ729" s="332">
        <v>7095200</v>
      </c>
      <c r="AK729" s="332">
        <v>7244632</v>
      </c>
      <c r="AL729" s="332">
        <v>7095200</v>
      </c>
      <c r="AM729" s="332">
        <v>597783006.63999999</v>
      </c>
      <c r="AN729" s="332">
        <v>0</v>
      </c>
    </row>
    <row r="730" spans="1:40" s="263" customFormat="1" x14ac:dyDescent="0.25">
      <c r="A730" s="240">
        <v>310031</v>
      </c>
      <c r="B730" s="241" t="s">
        <v>1535</v>
      </c>
      <c r="C730" s="150"/>
      <c r="D730" s="150">
        <f>+D731</f>
        <v>0</v>
      </c>
      <c r="E730" s="150">
        <f t="shared" ref="E730:P731" si="290">+E731</f>
        <v>10000000</v>
      </c>
      <c r="F730" s="150">
        <f t="shared" si="290"/>
        <v>0</v>
      </c>
      <c r="G730" s="150">
        <f t="shared" si="290"/>
        <v>0</v>
      </c>
      <c r="H730" s="150">
        <f t="shared" si="284"/>
        <v>10000000</v>
      </c>
      <c r="I730" s="150">
        <f t="shared" si="290"/>
        <v>0</v>
      </c>
      <c r="J730" s="150">
        <f t="shared" si="290"/>
        <v>0</v>
      </c>
      <c r="K730" s="150">
        <f t="shared" si="285"/>
        <v>10000000</v>
      </c>
      <c r="L730" s="150">
        <f t="shared" si="290"/>
        <v>0</v>
      </c>
      <c r="M730" s="150">
        <f t="shared" si="290"/>
        <v>0</v>
      </c>
      <c r="N730" s="150">
        <f t="shared" si="280"/>
        <v>0</v>
      </c>
      <c r="O730" s="150">
        <f t="shared" si="290"/>
        <v>0</v>
      </c>
      <c r="P730" s="150">
        <f t="shared" si="290"/>
        <v>0</v>
      </c>
      <c r="Q730" s="150">
        <f t="shared" si="281"/>
        <v>0</v>
      </c>
      <c r="R730" s="150">
        <f t="shared" si="282"/>
        <v>10000000</v>
      </c>
      <c r="S730" s="150">
        <f t="shared" si="283"/>
        <v>0</v>
      </c>
      <c r="T730" s="307"/>
      <c r="U730" s="324">
        <v>310031</v>
      </c>
      <c r="V730" s="329" t="s">
        <v>1535</v>
      </c>
      <c r="W730" s="332">
        <v>0</v>
      </c>
      <c r="X730" s="332">
        <v>10000000</v>
      </c>
      <c r="Y730" s="332">
        <v>0</v>
      </c>
      <c r="Z730" s="332">
        <v>0</v>
      </c>
      <c r="AA730" s="332">
        <v>0</v>
      </c>
      <c r="AB730" s="332">
        <v>0</v>
      </c>
      <c r="AC730" s="332">
        <v>10000000</v>
      </c>
      <c r="AD730" s="332">
        <v>0</v>
      </c>
      <c r="AE730" s="332">
        <v>0</v>
      </c>
      <c r="AF730" s="332">
        <v>10000000</v>
      </c>
      <c r="AG730" s="332">
        <v>0</v>
      </c>
      <c r="AH730" s="332">
        <v>0</v>
      </c>
      <c r="AI730" s="332">
        <v>0</v>
      </c>
      <c r="AJ730" s="332">
        <v>0</v>
      </c>
      <c r="AK730" s="332">
        <v>0</v>
      </c>
      <c r="AL730" s="332">
        <v>0</v>
      </c>
      <c r="AM730" s="332">
        <v>10000000</v>
      </c>
      <c r="AN730" s="332">
        <v>0</v>
      </c>
    </row>
    <row r="731" spans="1:40" s="263" customFormat="1" ht="26.25" customHeight="1" x14ac:dyDescent="0.25">
      <c r="A731" s="14">
        <v>31003101</v>
      </c>
      <c r="B731" s="9" t="s">
        <v>1536</v>
      </c>
      <c r="C731" s="274"/>
      <c r="D731" s="10">
        <f>+D732</f>
        <v>0</v>
      </c>
      <c r="E731" s="10">
        <f t="shared" si="290"/>
        <v>10000000</v>
      </c>
      <c r="F731" s="10">
        <f t="shared" si="290"/>
        <v>0</v>
      </c>
      <c r="G731" s="10">
        <f t="shared" si="290"/>
        <v>0</v>
      </c>
      <c r="H731" s="10">
        <f t="shared" si="284"/>
        <v>10000000</v>
      </c>
      <c r="I731" s="10">
        <f t="shared" si="290"/>
        <v>0</v>
      </c>
      <c r="J731" s="10">
        <f t="shared" si="290"/>
        <v>0</v>
      </c>
      <c r="K731" s="10">
        <f t="shared" si="285"/>
        <v>10000000</v>
      </c>
      <c r="L731" s="10">
        <f t="shared" si="290"/>
        <v>0</v>
      </c>
      <c r="M731" s="10">
        <f t="shared" si="290"/>
        <v>0</v>
      </c>
      <c r="N731" s="10">
        <f t="shared" si="280"/>
        <v>0</v>
      </c>
      <c r="O731" s="10">
        <f t="shared" si="290"/>
        <v>0</v>
      </c>
      <c r="P731" s="10">
        <f t="shared" si="290"/>
        <v>0</v>
      </c>
      <c r="Q731" s="10">
        <f t="shared" si="281"/>
        <v>0</v>
      </c>
      <c r="R731" s="10">
        <f t="shared" si="282"/>
        <v>10000000</v>
      </c>
      <c r="S731" s="10">
        <f t="shared" si="283"/>
        <v>0</v>
      </c>
      <c r="T731" s="307"/>
      <c r="U731" s="324">
        <v>31003101</v>
      </c>
      <c r="V731" s="329" t="s">
        <v>1536</v>
      </c>
      <c r="W731" s="332">
        <v>0</v>
      </c>
      <c r="X731" s="332">
        <v>10000000</v>
      </c>
      <c r="Y731" s="332">
        <v>0</v>
      </c>
      <c r="Z731" s="332">
        <v>0</v>
      </c>
      <c r="AA731" s="332">
        <v>0</v>
      </c>
      <c r="AB731" s="332">
        <v>0</v>
      </c>
      <c r="AC731" s="332">
        <v>10000000</v>
      </c>
      <c r="AD731" s="332">
        <v>0</v>
      </c>
      <c r="AE731" s="332">
        <v>0</v>
      </c>
      <c r="AF731" s="332">
        <v>10000000</v>
      </c>
      <c r="AG731" s="332">
        <v>0</v>
      </c>
      <c r="AH731" s="332">
        <v>0</v>
      </c>
      <c r="AI731" s="332">
        <v>0</v>
      </c>
      <c r="AJ731" s="332">
        <v>0</v>
      </c>
      <c r="AK731" s="332">
        <v>0</v>
      </c>
      <c r="AL731" s="332">
        <v>0</v>
      </c>
      <c r="AM731" s="332">
        <v>10000000</v>
      </c>
      <c r="AN731" s="332">
        <v>0</v>
      </c>
    </row>
    <row r="732" spans="1:40" s="263" customFormat="1" ht="39" customHeight="1" x14ac:dyDescent="0.25">
      <c r="A732" s="177">
        <v>3100310101</v>
      </c>
      <c r="B732" s="178" t="s">
        <v>1537</v>
      </c>
      <c r="C732" s="139"/>
      <c r="D732" s="139"/>
      <c r="E732" s="139">
        <v>10000000</v>
      </c>
      <c r="F732" s="139"/>
      <c r="G732" s="139"/>
      <c r="H732" s="138">
        <f t="shared" si="284"/>
        <v>10000000</v>
      </c>
      <c r="I732" s="139">
        <v>0</v>
      </c>
      <c r="J732" s="139">
        <v>0</v>
      </c>
      <c r="K732" s="139">
        <f t="shared" si="285"/>
        <v>10000000</v>
      </c>
      <c r="L732" s="139">
        <v>0</v>
      </c>
      <c r="M732" s="139">
        <v>0</v>
      </c>
      <c r="N732" s="139">
        <f t="shared" si="280"/>
        <v>0</v>
      </c>
      <c r="O732" s="176">
        <v>0</v>
      </c>
      <c r="P732" s="139">
        <v>0</v>
      </c>
      <c r="Q732" s="139">
        <f t="shared" si="281"/>
        <v>0</v>
      </c>
      <c r="R732" s="139">
        <f t="shared" si="282"/>
        <v>10000000</v>
      </c>
      <c r="S732" s="139">
        <f t="shared" si="283"/>
        <v>0</v>
      </c>
      <c r="T732" s="307"/>
      <c r="U732" s="324">
        <v>3100310101</v>
      </c>
      <c r="V732" s="329" t="s">
        <v>1537</v>
      </c>
      <c r="W732" s="332">
        <v>0</v>
      </c>
      <c r="X732" s="332">
        <v>10000000</v>
      </c>
      <c r="Y732" s="332">
        <v>0</v>
      </c>
      <c r="Z732" s="332">
        <v>0</v>
      </c>
      <c r="AA732" s="332">
        <v>0</v>
      </c>
      <c r="AB732" s="332">
        <v>0</v>
      </c>
      <c r="AC732" s="332">
        <v>10000000</v>
      </c>
      <c r="AD732" s="332">
        <v>0</v>
      </c>
      <c r="AE732" s="332">
        <v>0</v>
      </c>
      <c r="AF732" s="332">
        <v>10000000</v>
      </c>
      <c r="AG732" s="332">
        <v>0</v>
      </c>
      <c r="AH732" s="332">
        <v>0</v>
      </c>
      <c r="AI732" s="332">
        <v>0</v>
      </c>
      <c r="AJ732" s="332">
        <v>0</v>
      </c>
      <c r="AK732" s="332">
        <v>0</v>
      </c>
      <c r="AL732" s="332">
        <v>0</v>
      </c>
      <c r="AM732" s="332">
        <v>10000000</v>
      </c>
      <c r="AN732" s="332">
        <v>0</v>
      </c>
    </row>
    <row r="733" spans="1:40" s="263" customFormat="1" ht="39" customHeight="1" x14ac:dyDescent="0.25">
      <c r="A733" s="240">
        <v>310032</v>
      </c>
      <c r="B733" s="241" t="s">
        <v>1538</v>
      </c>
      <c r="C733" s="150"/>
      <c r="D733" s="150">
        <f>+D734</f>
        <v>0</v>
      </c>
      <c r="E733" s="150">
        <f t="shared" ref="E733:P733" si="291">+E734</f>
        <v>531849357.63999999</v>
      </c>
      <c r="F733" s="150">
        <f t="shared" si="291"/>
        <v>0</v>
      </c>
      <c r="G733" s="150">
        <f t="shared" si="291"/>
        <v>0</v>
      </c>
      <c r="H733" s="150">
        <f t="shared" si="284"/>
        <v>531849357.63999999</v>
      </c>
      <c r="I733" s="150">
        <f t="shared" si="291"/>
        <v>0</v>
      </c>
      <c r="J733" s="150">
        <f t="shared" si="291"/>
        <v>149432</v>
      </c>
      <c r="K733" s="150">
        <f t="shared" si="285"/>
        <v>531699925.63999999</v>
      </c>
      <c r="L733" s="150">
        <f t="shared" si="291"/>
        <v>0</v>
      </c>
      <c r="M733" s="150">
        <f t="shared" si="291"/>
        <v>149432</v>
      </c>
      <c r="N733" s="150">
        <f t="shared" si="280"/>
        <v>0</v>
      </c>
      <c r="O733" s="150">
        <f t="shared" si="291"/>
        <v>7095200</v>
      </c>
      <c r="P733" s="150">
        <f t="shared" si="291"/>
        <v>7244632</v>
      </c>
      <c r="Q733" s="150">
        <f t="shared" si="281"/>
        <v>7095200</v>
      </c>
      <c r="R733" s="150">
        <f t="shared" si="282"/>
        <v>524604725.63999999</v>
      </c>
      <c r="S733" s="150">
        <f t="shared" si="283"/>
        <v>149432</v>
      </c>
      <c r="T733" s="307"/>
      <c r="U733" s="324">
        <v>310032</v>
      </c>
      <c r="V733" s="329" t="s">
        <v>1538</v>
      </c>
      <c r="W733" s="332">
        <v>0</v>
      </c>
      <c r="X733" s="332">
        <v>531849357.63999999</v>
      </c>
      <c r="Y733" s="332">
        <v>0</v>
      </c>
      <c r="Z733" s="332">
        <v>0</v>
      </c>
      <c r="AA733" s="332">
        <v>0</v>
      </c>
      <c r="AB733" s="332">
        <v>0</v>
      </c>
      <c r="AC733" s="332">
        <v>531849357.63999999</v>
      </c>
      <c r="AD733" s="332">
        <v>0</v>
      </c>
      <c r="AE733" s="332">
        <v>149432</v>
      </c>
      <c r="AF733" s="332">
        <v>531699925.63999999</v>
      </c>
      <c r="AG733" s="332">
        <v>0</v>
      </c>
      <c r="AH733" s="332">
        <v>149432</v>
      </c>
      <c r="AI733" s="332">
        <v>0</v>
      </c>
      <c r="AJ733" s="332">
        <v>7095200</v>
      </c>
      <c r="AK733" s="332">
        <v>7244632</v>
      </c>
      <c r="AL733" s="332">
        <v>7095200</v>
      </c>
      <c r="AM733" s="332">
        <v>524604725.63999999</v>
      </c>
      <c r="AN733" s="332">
        <v>0</v>
      </c>
    </row>
    <row r="734" spans="1:40" s="263" customFormat="1" x14ac:dyDescent="0.25">
      <c r="A734" s="14">
        <v>31003201</v>
      </c>
      <c r="B734" s="9" t="s">
        <v>1539</v>
      </c>
      <c r="C734" s="274"/>
      <c r="D734" s="10">
        <f>+D735+D736</f>
        <v>0</v>
      </c>
      <c r="E734" s="10">
        <f t="shared" ref="E734:P734" si="292">+E735+E736</f>
        <v>531849357.63999999</v>
      </c>
      <c r="F734" s="10">
        <f t="shared" si="292"/>
        <v>0</v>
      </c>
      <c r="G734" s="10">
        <f t="shared" si="292"/>
        <v>0</v>
      </c>
      <c r="H734" s="10">
        <f t="shared" si="284"/>
        <v>531849357.63999999</v>
      </c>
      <c r="I734" s="10">
        <f t="shared" si="292"/>
        <v>0</v>
      </c>
      <c r="J734" s="10">
        <f t="shared" si="292"/>
        <v>149432</v>
      </c>
      <c r="K734" s="10">
        <f t="shared" si="285"/>
        <v>531699925.63999999</v>
      </c>
      <c r="L734" s="10">
        <f t="shared" si="292"/>
        <v>0</v>
      </c>
      <c r="M734" s="10">
        <f t="shared" si="292"/>
        <v>149432</v>
      </c>
      <c r="N734" s="10">
        <f t="shared" si="280"/>
        <v>0</v>
      </c>
      <c r="O734" s="10">
        <f t="shared" si="292"/>
        <v>7095200</v>
      </c>
      <c r="P734" s="10">
        <f t="shared" si="292"/>
        <v>7244632</v>
      </c>
      <c r="Q734" s="10">
        <f t="shared" si="281"/>
        <v>7095200</v>
      </c>
      <c r="R734" s="10">
        <f t="shared" si="282"/>
        <v>524604725.63999999</v>
      </c>
      <c r="S734" s="10">
        <f t="shared" si="283"/>
        <v>149432</v>
      </c>
      <c r="T734" s="307"/>
      <c r="U734" s="324">
        <v>31003201</v>
      </c>
      <c r="V734" s="329" t="s">
        <v>1539</v>
      </c>
      <c r="W734" s="332">
        <v>0</v>
      </c>
      <c r="X734" s="332">
        <v>531849357.63999999</v>
      </c>
      <c r="Y734" s="332">
        <v>0</v>
      </c>
      <c r="Z734" s="332">
        <v>0</v>
      </c>
      <c r="AA734" s="332">
        <v>0</v>
      </c>
      <c r="AB734" s="332">
        <v>0</v>
      </c>
      <c r="AC734" s="332">
        <v>531849357.63999999</v>
      </c>
      <c r="AD734" s="332">
        <v>0</v>
      </c>
      <c r="AE734" s="332">
        <v>149432</v>
      </c>
      <c r="AF734" s="332">
        <v>531699925.63999999</v>
      </c>
      <c r="AG734" s="332">
        <v>0</v>
      </c>
      <c r="AH734" s="332">
        <v>149432</v>
      </c>
      <c r="AI734" s="332">
        <v>0</v>
      </c>
      <c r="AJ734" s="332">
        <v>7095200</v>
      </c>
      <c r="AK734" s="332">
        <v>7244632</v>
      </c>
      <c r="AL734" s="332">
        <v>7095200</v>
      </c>
      <c r="AM734" s="332">
        <v>524604725.63999999</v>
      </c>
      <c r="AN734" s="332">
        <v>0</v>
      </c>
    </row>
    <row r="735" spans="1:40" s="263" customFormat="1" ht="26.25" customHeight="1" x14ac:dyDescent="0.25">
      <c r="A735" s="336">
        <v>3100320101</v>
      </c>
      <c r="B735" s="178" t="s">
        <v>1764</v>
      </c>
      <c r="C735" s="139"/>
      <c r="D735" s="139"/>
      <c r="E735" s="139">
        <v>250000000</v>
      </c>
      <c r="F735" s="139"/>
      <c r="G735" s="139"/>
      <c r="H735" s="138">
        <f t="shared" si="284"/>
        <v>250000000</v>
      </c>
      <c r="I735" s="139">
        <v>0</v>
      </c>
      <c r="J735" s="139">
        <v>0</v>
      </c>
      <c r="K735" s="139">
        <f t="shared" si="285"/>
        <v>250000000</v>
      </c>
      <c r="L735" s="139">
        <v>0</v>
      </c>
      <c r="M735" s="139">
        <v>0</v>
      </c>
      <c r="N735" s="139">
        <f t="shared" si="280"/>
        <v>0</v>
      </c>
      <c r="O735" s="176">
        <v>0</v>
      </c>
      <c r="P735" s="139">
        <v>0</v>
      </c>
      <c r="Q735" s="139">
        <f t="shared" si="281"/>
        <v>0</v>
      </c>
      <c r="R735" s="139">
        <f t="shared" si="282"/>
        <v>250000000</v>
      </c>
      <c r="S735" s="139">
        <f t="shared" si="283"/>
        <v>0</v>
      </c>
      <c r="T735" s="307"/>
      <c r="U735" s="324">
        <v>3100320101</v>
      </c>
      <c r="V735" s="329" t="s">
        <v>1773</v>
      </c>
      <c r="W735" s="332">
        <v>0</v>
      </c>
      <c r="X735" s="332">
        <v>250000000</v>
      </c>
      <c r="Y735" s="332">
        <v>0</v>
      </c>
      <c r="Z735" s="332">
        <v>0</v>
      </c>
      <c r="AA735" s="332">
        <v>0</v>
      </c>
      <c r="AB735" s="332">
        <v>0</v>
      </c>
      <c r="AC735" s="332">
        <v>250000000</v>
      </c>
      <c r="AD735" s="332">
        <v>0</v>
      </c>
      <c r="AE735" s="332">
        <v>0</v>
      </c>
      <c r="AF735" s="332">
        <v>250000000</v>
      </c>
      <c r="AG735" s="332">
        <v>0</v>
      </c>
      <c r="AH735" s="332">
        <v>0</v>
      </c>
      <c r="AI735" s="332">
        <v>0</v>
      </c>
      <c r="AJ735" s="332">
        <v>0</v>
      </c>
      <c r="AK735" s="332">
        <v>0</v>
      </c>
      <c r="AL735" s="332">
        <v>0</v>
      </c>
      <c r="AM735" s="332">
        <v>250000000</v>
      </c>
      <c r="AN735" s="332">
        <v>0</v>
      </c>
    </row>
    <row r="736" spans="1:40" s="263" customFormat="1" ht="26.25" customHeight="1" x14ac:dyDescent="0.25">
      <c r="A736" s="177">
        <v>3100320103</v>
      </c>
      <c r="B736" s="178" t="s">
        <v>1540</v>
      </c>
      <c r="C736" s="139"/>
      <c r="D736" s="139"/>
      <c r="E736" s="139">
        <f>281296062.64+553295</f>
        <v>281849357.63999999</v>
      </c>
      <c r="F736" s="139"/>
      <c r="G736" s="139"/>
      <c r="H736" s="138">
        <f t="shared" si="284"/>
        <v>281849357.63999999</v>
      </c>
      <c r="I736" s="139">
        <v>0</v>
      </c>
      <c r="J736" s="139">
        <v>149432</v>
      </c>
      <c r="K736" s="139">
        <f t="shared" si="285"/>
        <v>281699925.63999999</v>
      </c>
      <c r="L736" s="139">
        <v>0</v>
      </c>
      <c r="M736" s="139">
        <v>149432</v>
      </c>
      <c r="N736" s="139">
        <f t="shared" si="280"/>
        <v>0</v>
      </c>
      <c r="O736" s="139">
        <v>7095200</v>
      </c>
      <c r="P736" s="139">
        <v>7244632</v>
      </c>
      <c r="Q736" s="139">
        <f t="shared" si="281"/>
        <v>7095200</v>
      </c>
      <c r="R736" s="139">
        <f t="shared" si="282"/>
        <v>274604725.63999999</v>
      </c>
      <c r="S736" s="139">
        <f t="shared" si="283"/>
        <v>149432</v>
      </c>
      <c r="T736" s="307"/>
      <c r="U736" s="324">
        <v>3100320103</v>
      </c>
      <c r="V736" s="329" t="s">
        <v>1540</v>
      </c>
      <c r="W736" s="332">
        <v>0</v>
      </c>
      <c r="X736" s="332">
        <v>281849357.63999999</v>
      </c>
      <c r="Y736" s="332">
        <v>0</v>
      </c>
      <c r="Z736" s="332">
        <v>0</v>
      </c>
      <c r="AA736" s="332">
        <v>0</v>
      </c>
      <c r="AB736" s="332">
        <v>0</v>
      </c>
      <c r="AC736" s="332">
        <v>281849357.63999999</v>
      </c>
      <c r="AD736" s="332">
        <v>0</v>
      </c>
      <c r="AE736" s="332">
        <v>149432</v>
      </c>
      <c r="AF736" s="332">
        <v>281699925.63999999</v>
      </c>
      <c r="AG736" s="332">
        <v>0</v>
      </c>
      <c r="AH736" s="332">
        <v>149432</v>
      </c>
      <c r="AI736" s="332">
        <v>0</v>
      </c>
      <c r="AJ736" s="332">
        <v>7095200</v>
      </c>
      <c r="AK736" s="332">
        <v>7244632</v>
      </c>
      <c r="AL736" s="332">
        <v>7095200</v>
      </c>
      <c r="AM736" s="332">
        <v>274604725.63999999</v>
      </c>
      <c r="AN736" s="332">
        <v>0</v>
      </c>
    </row>
    <row r="737" spans="1:40" s="263" customFormat="1" ht="26.25" customHeight="1" x14ac:dyDescent="0.25">
      <c r="A737" s="240">
        <v>310033</v>
      </c>
      <c r="B737" s="241" t="s">
        <v>1535</v>
      </c>
      <c r="C737" s="150"/>
      <c r="D737" s="150">
        <f>+D738</f>
        <v>0</v>
      </c>
      <c r="E737" s="150">
        <f t="shared" ref="E737:P737" si="293">+E738</f>
        <v>63178281</v>
      </c>
      <c r="F737" s="150">
        <f t="shared" si="293"/>
        <v>0</v>
      </c>
      <c r="G737" s="150">
        <f t="shared" si="293"/>
        <v>0</v>
      </c>
      <c r="H737" s="150">
        <f t="shared" si="284"/>
        <v>63178281</v>
      </c>
      <c r="I737" s="150">
        <f t="shared" si="293"/>
        <v>0</v>
      </c>
      <c r="J737" s="150">
        <f t="shared" si="293"/>
        <v>0</v>
      </c>
      <c r="K737" s="150">
        <f t="shared" si="285"/>
        <v>63178281</v>
      </c>
      <c r="L737" s="150">
        <f t="shared" si="293"/>
        <v>0</v>
      </c>
      <c r="M737" s="150">
        <f t="shared" si="293"/>
        <v>0</v>
      </c>
      <c r="N737" s="150">
        <f t="shared" si="280"/>
        <v>0</v>
      </c>
      <c r="O737" s="150">
        <f t="shared" si="293"/>
        <v>0</v>
      </c>
      <c r="P737" s="150">
        <f t="shared" si="293"/>
        <v>0</v>
      </c>
      <c r="Q737" s="150">
        <f t="shared" si="281"/>
        <v>0</v>
      </c>
      <c r="R737" s="150">
        <f t="shared" si="282"/>
        <v>63178281</v>
      </c>
      <c r="S737" s="150">
        <f t="shared" si="283"/>
        <v>0</v>
      </c>
      <c r="T737" s="307"/>
      <c r="U737" s="324">
        <v>310033</v>
      </c>
      <c r="V737" s="329" t="s">
        <v>1535</v>
      </c>
      <c r="W737" s="332">
        <v>0</v>
      </c>
      <c r="X737" s="332">
        <v>63178281</v>
      </c>
      <c r="Y737" s="332">
        <v>0</v>
      </c>
      <c r="Z737" s="332">
        <v>0</v>
      </c>
      <c r="AA737" s="332">
        <v>0</v>
      </c>
      <c r="AB737" s="332">
        <v>0</v>
      </c>
      <c r="AC737" s="332">
        <v>63178281</v>
      </c>
      <c r="AD737" s="332">
        <v>0</v>
      </c>
      <c r="AE737" s="332">
        <v>0</v>
      </c>
      <c r="AF737" s="332">
        <v>63178281</v>
      </c>
      <c r="AG737" s="332">
        <v>0</v>
      </c>
      <c r="AH737" s="332">
        <v>0</v>
      </c>
      <c r="AI737" s="332">
        <v>0</v>
      </c>
      <c r="AJ737" s="332">
        <v>0</v>
      </c>
      <c r="AK737" s="332">
        <v>0</v>
      </c>
      <c r="AL737" s="332">
        <v>0</v>
      </c>
      <c r="AM737" s="332">
        <v>63178281</v>
      </c>
      <c r="AN737" s="332">
        <v>0</v>
      </c>
    </row>
    <row r="738" spans="1:40" s="263" customFormat="1" x14ac:dyDescent="0.25">
      <c r="A738" s="14">
        <v>31003301</v>
      </c>
      <c r="B738" s="9" t="s">
        <v>1541</v>
      </c>
      <c r="C738" s="274"/>
      <c r="D738" s="10">
        <f>+D739+D740</f>
        <v>0</v>
      </c>
      <c r="E738" s="10">
        <f t="shared" ref="E738:P738" si="294">+E739+E740</f>
        <v>63178281</v>
      </c>
      <c r="F738" s="10">
        <f t="shared" si="294"/>
        <v>0</v>
      </c>
      <c r="G738" s="10">
        <f t="shared" si="294"/>
        <v>0</v>
      </c>
      <c r="H738" s="10">
        <f t="shared" si="284"/>
        <v>63178281</v>
      </c>
      <c r="I738" s="10">
        <f t="shared" si="294"/>
        <v>0</v>
      </c>
      <c r="J738" s="10">
        <f t="shared" si="294"/>
        <v>0</v>
      </c>
      <c r="K738" s="10">
        <f t="shared" si="285"/>
        <v>63178281</v>
      </c>
      <c r="L738" s="10">
        <f t="shared" si="294"/>
        <v>0</v>
      </c>
      <c r="M738" s="10">
        <f t="shared" si="294"/>
        <v>0</v>
      </c>
      <c r="N738" s="10">
        <f t="shared" si="280"/>
        <v>0</v>
      </c>
      <c r="O738" s="10">
        <f t="shared" si="294"/>
        <v>0</v>
      </c>
      <c r="P738" s="10">
        <f t="shared" si="294"/>
        <v>0</v>
      </c>
      <c r="Q738" s="10">
        <f t="shared" si="281"/>
        <v>0</v>
      </c>
      <c r="R738" s="10">
        <f t="shared" si="282"/>
        <v>63178281</v>
      </c>
      <c r="S738" s="10">
        <f t="shared" si="283"/>
        <v>0</v>
      </c>
      <c r="T738" s="307"/>
      <c r="U738" s="324">
        <v>31003301</v>
      </c>
      <c r="V738" s="329" t="s">
        <v>1541</v>
      </c>
      <c r="W738" s="332">
        <v>0</v>
      </c>
      <c r="X738" s="332">
        <v>63178281</v>
      </c>
      <c r="Y738" s="332">
        <v>0</v>
      </c>
      <c r="Z738" s="332">
        <v>0</v>
      </c>
      <c r="AA738" s="332">
        <v>0</v>
      </c>
      <c r="AB738" s="332">
        <v>0</v>
      </c>
      <c r="AC738" s="332">
        <v>63178281</v>
      </c>
      <c r="AD738" s="332">
        <v>0</v>
      </c>
      <c r="AE738" s="332">
        <v>0</v>
      </c>
      <c r="AF738" s="332">
        <v>63178281</v>
      </c>
      <c r="AG738" s="332">
        <v>0</v>
      </c>
      <c r="AH738" s="332">
        <v>0</v>
      </c>
      <c r="AI738" s="332">
        <v>0</v>
      </c>
      <c r="AJ738" s="332">
        <v>0</v>
      </c>
      <c r="AK738" s="332">
        <v>0</v>
      </c>
      <c r="AL738" s="332">
        <v>0</v>
      </c>
      <c r="AM738" s="332">
        <v>63178281</v>
      </c>
      <c r="AN738" s="332">
        <v>0</v>
      </c>
    </row>
    <row r="739" spans="1:40" s="263" customFormat="1" ht="26.25" customHeight="1" x14ac:dyDescent="0.25">
      <c r="A739" s="177">
        <v>3100330101</v>
      </c>
      <c r="B739" s="178" t="s">
        <v>727</v>
      </c>
      <c r="C739" s="139"/>
      <c r="D739" s="139"/>
      <c r="E739" s="139">
        <v>15000000</v>
      </c>
      <c r="F739" s="139"/>
      <c r="G739" s="139"/>
      <c r="H739" s="138">
        <f t="shared" si="284"/>
        <v>15000000</v>
      </c>
      <c r="I739" s="139">
        <v>0</v>
      </c>
      <c r="J739" s="139">
        <v>0</v>
      </c>
      <c r="K739" s="139">
        <f t="shared" si="285"/>
        <v>15000000</v>
      </c>
      <c r="L739" s="139">
        <v>0</v>
      </c>
      <c r="M739" s="139">
        <v>0</v>
      </c>
      <c r="N739" s="139">
        <f t="shared" si="280"/>
        <v>0</v>
      </c>
      <c r="O739" s="176">
        <v>0</v>
      </c>
      <c r="P739" s="139">
        <v>0</v>
      </c>
      <c r="Q739" s="139">
        <f t="shared" si="281"/>
        <v>0</v>
      </c>
      <c r="R739" s="139">
        <f t="shared" si="282"/>
        <v>15000000</v>
      </c>
      <c r="S739" s="139">
        <f t="shared" si="283"/>
        <v>0</v>
      </c>
      <c r="T739" s="307"/>
      <c r="U739" s="324">
        <v>3100330101</v>
      </c>
      <c r="V739" s="329" t="s">
        <v>727</v>
      </c>
      <c r="W739" s="332">
        <v>0</v>
      </c>
      <c r="X739" s="332">
        <v>15000000</v>
      </c>
      <c r="Y739" s="332">
        <v>0</v>
      </c>
      <c r="Z739" s="332">
        <v>0</v>
      </c>
      <c r="AA739" s="332">
        <v>0</v>
      </c>
      <c r="AB739" s="332">
        <v>0</v>
      </c>
      <c r="AC739" s="332">
        <v>15000000</v>
      </c>
      <c r="AD739" s="332">
        <v>0</v>
      </c>
      <c r="AE739" s="332">
        <v>0</v>
      </c>
      <c r="AF739" s="332">
        <v>15000000</v>
      </c>
      <c r="AG739" s="332">
        <v>0</v>
      </c>
      <c r="AH739" s="332">
        <v>0</v>
      </c>
      <c r="AI739" s="332">
        <v>0</v>
      </c>
      <c r="AJ739" s="332">
        <v>0</v>
      </c>
      <c r="AK739" s="332">
        <v>0</v>
      </c>
      <c r="AL739" s="332">
        <v>0</v>
      </c>
      <c r="AM739" s="332">
        <v>15000000</v>
      </c>
      <c r="AN739" s="332">
        <v>0</v>
      </c>
    </row>
    <row r="740" spans="1:40" s="263" customFormat="1" ht="26.25" customHeight="1" x14ac:dyDescent="0.25">
      <c r="A740" s="177">
        <v>3100330103</v>
      </c>
      <c r="B740" s="178" t="s">
        <v>728</v>
      </c>
      <c r="C740" s="139"/>
      <c r="D740" s="139"/>
      <c r="E740" s="139">
        <v>48178281</v>
      </c>
      <c r="F740" s="139"/>
      <c r="G740" s="139"/>
      <c r="H740" s="138">
        <f t="shared" si="284"/>
        <v>48178281</v>
      </c>
      <c r="I740" s="139">
        <v>0</v>
      </c>
      <c r="J740" s="139">
        <v>0</v>
      </c>
      <c r="K740" s="139">
        <f t="shared" si="285"/>
        <v>48178281</v>
      </c>
      <c r="L740" s="139">
        <v>0</v>
      </c>
      <c r="M740" s="139">
        <v>0</v>
      </c>
      <c r="N740" s="139">
        <f t="shared" si="280"/>
        <v>0</v>
      </c>
      <c r="O740" s="176">
        <v>0</v>
      </c>
      <c r="P740" s="139">
        <v>0</v>
      </c>
      <c r="Q740" s="139">
        <f t="shared" si="281"/>
        <v>0</v>
      </c>
      <c r="R740" s="139">
        <f t="shared" si="282"/>
        <v>48178281</v>
      </c>
      <c r="S740" s="139">
        <f t="shared" si="283"/>
        <v>0</v>
      </c>
      <c r="T740" s="307"/>
      <c r="U740" s="324">
        <v>3100330103</v>
      </c>
      <c r="V740" s="329" t="s">
        <v>728</v>
      </c>
      <c r="W740" s="332">
        <v>0</v>
      </c>
      <c r="X740" s="332">
        <v>48178281</v>
      </c>
      <c r="Y740" s="332">
        <v>0</v>
      </c>
      <c r="Z740" s="332">
        <v>0</v>
      </c>
      <c r="AA740" s="332">
        <v>0</v>
      </c>
      <c r="AB740" s="332">
        <v>0</v>
      </c>
      <c r="AC740" s="332">
        <v>48178281</v>
      </c>
      <c r="AD740" s="332">
        <v>0</v>
      </c>
      <c r="AE740" s="332">
        <v>0</v>
      </c>
      <c r="AF740" s="332">
        <v>48178281</v>
      </c>
      <c r="AG740" s="332">
        <v>0</v>
      </c>
      <c r="AH740" s="332">
        <v>0</v>
      </c>
      <c r="AI740" s="332">
        <v>0</v>
      </c>
      <c r="AJ740" s="332">
        <v>0</v>
      </c>
      <c r="AK740" s="332">
        <v>0</v>
      </c>
      <c r="AL740" s="332">
        <v>0</v>
      </c>
      <c r="AM740" s="332">
        <v>48178281</v>
      </c>
      <c r="AN740" s="332">
        <v>0</v>
      </c>
    </row>
    <row r="741" spans="1:40" s="263" customFormat="1" ht="26.25" customHeight="1" x14ac:dyDescent="0.25">
      <c r="A741" s="240">
        <v>311</v>
      </c>
      <c r="B741" s="241" t="s">
        <v>1542</v>
      </c>
      <c r="C741" s="150"/>
      <c r="D741" s="150">
        <f>+D746+D742</f>
        <v>0</v>
      </c>
      <c r="E741" s="150">
        <f t="shared" ref="E741:P741" si="295">+E746+E742</f>
        <v>425000000</v>
      </c>
      <c r="F741" s="150">
        <f t="shared" si="295"/>
        <v>0</v>
      </c>
      <c r="G741" s="150">
        <f t="shared" si="295"/>
        <v>0</v>
      </c>
      <c r="H741" s="150">
        <f t="shared" si="284"/>
        <v>425000000</v>
      </c>
      <c r="I741" s="150">
        <f t="shared" si="295"/>
        <v>0</v>
      </c>
      <c r="J741" s="150">
        <f t="shared" si="295"/>
        <v>0</v>
      </c>
      <c r="K741" s="150">
        <f t="shared" si="285"/>
        <v>425000000</v>
      </c>
      <c r="L741" s="150">
        <f t="shared" si="295"/>
        <v>0</v>
      </c>
      <c r="M741" s="150">
        <f t="shared" si="295"/>
        <v>0</v>
      </c>
      <c r="N741" s="150">
        <f t="shared" si="280"/>
        <v>0</v>
      </c>
      <c r="O741" s="150">
        <f t="shared" si="295"/>
        <v>0</v>
      </c>
      <c r="P741" s="150">
        <f t="shared" si="295"/>
        <v>0</v>
      </c>
      <c r="Q741" s="150">
        <f t="shared" si="281"/>
        <v>0</v>
      </c>
      <c r="R741" s="150">
        <f t="shared" si="282"/>
        <v>425000000</v>
      </c>
      <c r="S741" s="150">
        <f t="shared" si="283"/>
        <v>0</v>
      </c>
      <c r="T741" s="307"/>
      <c r="U741" s="324">
        <v>311</v>
      </c>
      <c r="V741" s="329" t="s">
        <v>1542</v>
      </c>
      <c r="W741" s="332">
        <v>0</v>
      </c>
      <c r="X741" s="332">
        <v>425000000</v>
      </c>
      <c r="Y741" s="332">
        <v>0</v>
      </c>
      <c r="Z741" s="332">
        <v>0</v>
      </c>
      <c r="AA741" s="332">
        <v>0</v>
      </c>
      <c r="AB741" s="332">
        <v>0</v>
      </c>
      <c r="AC741" s="332">
        <v>425000000</v>
      </c>
      <c r="AD741" s="332">
        <v>0</v>
      </c>
      <c r="AE741" s="332">
        <v>0</v>
      </c>
      <c r="AF741" s="332">
        <v>425000000</v>
      </c>
      <c r="AG741" s="332">
        <v>0</v>
      </c>
      <c r="AH741" s="332">
        <v>0</v>
      </c>
      <c r="AI741" s="332">
        <v>0</v>
      </c>
      <c r="AJ741" s="332">
        <v>0</v>
      </c>
      <c r="AK741" s="332">
        <v>0</v>
      </c>
      <c r="AL741" s="332">
        <v>0</v>
      </c>
      <c r="AM741" s="332">
        <v>425000000</v>
      </c>
      <c r="AN741" s="332">
        <v>0</v>
      </c>
    </row>
    <row r="742" spans="1:40" s="263" customFormat="1" ht="26.25" customHeight="1" x14ac:dyDescent="0.25">
      <c r="A742" s="240">
        <v>31101</v>
      </c>
      <c r="B742" s="241" t="s">
        <v>1658</v>
      </c>
      <c r="C742" s="150"/>
      <c r="D742" s="150">
        <f>+D743</f>
        <v>0</v>
      </c>
      <c r="E742" s="150">
        <f t="shared" ref="E742:P744" si="296">+E743</f>
        <v>350000000</v>
      </c>
      <c r="F742" s="150">
        <f t="shared" si="296"/>
        <v>0</v>
      </c>
      <c r="G742" s="150">
        <f t="shared" si="296"/>
        <v>0</v>
      </c>
      <c r="H742" s="150">
        <f t="shared" si="284"/>
        <v>350000000</v>
      </c>
      <c r="I742" s="150">
        <f t="shared" si="296"/>
        <v>0</v>
      </c>
      <c r="J742" s="150">
        <f t="shared" si="296"/>
        <v>0</v>
      </c>
      <c r="K742" s="150">
        <f t="shared" si="285"/>
        <v>350000000</v>
      </c>
      <c r="L742" s="150">
        <f t="shared" si="296"/>
        <v>0</v>
      </c>
      <c r="M742" s="150">
        <f t="shared" si="296"/>
        <v>0</v>
      </c>
      <c r="N742" s="150">
        <f t="shared" si="280"/>
        <v>0</v>
      </c>
      <c r="O742" s="150">
        <f t="shared" si="296"/>
        <v>0</v>
      </c>
      <c r="P742" s="150">
        <f t="shared" si="296"/>
        <v>0</v>
      </c>
      <c r="Q742" s="150">
        <f t="shared" si="281"/>
        <v>0</v>
      </c>
      <c r="R742" s="150">
        <f t="shared" si="282"/>
        <v>350000000</v>
      </c>
      <c r="S742" s="150">
        <f t="shared" si="283"/>
        <v>0</v>
      </c>
      <c r="T742" s="307"/>
      <c r="U742" s="324">
        <v>31101</v>
      </c>
      <c r="V742" s="329" t="s">
        <v>1759</v>
      </c>
      <c r="W742" s="332">
        <v>0</v>
      </c>
      <c r="X742" s="332">
        <v>350000000</v>
      </c>
      <c r="Y742" s="332">
        <v>0</v>
      </c>
      <c r="Z742" s="332">
        <v>0</v>
      </c>
      <c r="AA742" s="332">
        <v>0</v>
      </c>
      <c r="AB742" s="332">
        <v>0</v>
      </c>
      <c r="AC742" s="332">
        <v>350000000</v>
      </c>
      <c r="AD742" s="332">
        <v>0</v>
      </c>
      <c r="AE742" s="332">
        <v>0</v>
      </c>
      <c r="AF742" s="332">
        <v>350000000</v>
      </c>
      <c r="AG742" s="332">
        <v>0</v>
      </c>
      <c r="AH742" s="332">
        <v>0</v>
      </c>
      <c r="AI742" s="332">
        <v>0</v>
      </c>
      <c r="AJ742" s="332">
        <v>0</v>
      </c>
      <c r="AK742" s="332">
        <v>0</v>
      </c>
      <c r="AL742" s="332">
        <v>0</v>
      </c>
      <c r="AM742" s="332">
        <v>350000000</v>
      </c>
      <c r="AN742" s="332">
        <v>0</v>
      </c>
    </row>
    <row r="743" spans="1:40" s="263" customFormat="1" ht="26.25" customHeight="1" x14ac:dyDescent="0.25">
      <c r="A743" s="240">
        <v>311011</v>
      </c>
      <c r="B743" s="241" t="s">
        <v>1658</v>
      </c>
      <c r="C743" s="150"/>
      <c r="D743" s="150">
        <f>+D744</f>
        <v>0</v>
      </c>
      <c r="E743" s="150">
        <f t="shared" si="296"/>
        <v>350000000</v>
      </c>
      <c r="F743" s="150">
        <f t="shared" si="296"/>
        <v>0</v>
      </c>
      <c r="G743" s="150">
        <f t="shared" si="296"/>
        <v>0</v>
      </c>
      <c r="H743" s="150">
        <f t="shared" si="284"/>
        <v>350000000</v>
      </c>
      <c r="I743" s="150">
        <f t="shared" si="296"/>
        <v>0</v>
      </c>
      <c r="J743" s="150">
        <f t="shared" si="296"/>
        <v>0</v>
      </c>
      <c r="K743" s="150">
        <f t="shared" si="285"/>
        <v>350000000</v>
      </c>
      <c r="L743" s="150">
        <f t="shared" si="296"/>
        <v>0</v>
      </c>
      <c r="M743" s="150">
        <f t="shared" si="296"/>
        <v>0</v>
      </c>
      <c r="N743" s="150">
        <f t="shared" si="280"/>
        <v>0</v>
      </c>
      <c r="O743" s="150">
        <f t="shared" si="296"/>
        <v>0</v>
      </c>
      <c r="P743" s="150">
        <f t="shared" si="296"/>
        <v>0</v>
      </c>
      <c r="Q743" s="150">
        <f t="shared" si="281"/>
        <v>0</v>
      </c>
      <c r="R743" s="150">
        <f t="shared" si="282"/>
        <v>350000000</v>
      </c>
      <c r="S743" s="150">
        <f t="shared" si="283"/>
        <v>0</v>
      </c>
      <c r="T743" s="307"/>
      <c r="U743" s="324">
        <v>311011</v>
      </c>
      <c r="V743" s="329" t="s">
        <v>1658</v>
      </c>
      <c r="W743" s="332">
        <v>0</v>
      </c>
      <c r="X743" s="332">
        <v>350000000</v>
      </c>
      <c r="Y743" s="332">
        <v>0</v>
      </c>
      <c r="Z743" s="332">
        <v>0</v>
      </c>
      <c r="AA743" s="332">
        <v>0</v>
      </c>
      <c r="AB743" s="332">
        <v>0</v>
      </c>
      <c r="AC743" s="332">
        <v>350000000</v>
      </c>
      <c r="AD743" s="332">
        <v>0</v>
      </c>
      <c r="AE743" s="332">
        <v>0</v>
      </c>
      <c r="AF743" s="332">
        <v>350000000</v>
      </c>
      <c r="AG743" s="332">
        <v>0</v>
      </c>
      <c r="AH743" s="332">
        <v>0</v>
      </c>
      <c r="AI743" s="332">
        <v>0</v>
      </c>
      <c r="AJ743" s="332">
        <v>0</v>
      </c>
      <c r="AK743" s="332">
        <v>0</v>
      </c>
      <c r="AL743" s="332">
        <v>0</v>
      </c>
      <c r="AM743" s="332">
        <v>350000000</v>
      </c>
      <c r="AN743" s="332">
        <v>0</v>
      </c>
    </row>
    <row r="744" spans="1:40" s="263" customFormat="1" ht="26.25" customHeight="1" x14ac:dyDescent="0.25">
      <c r="A744" s="240">
        <v>31101101</v>
      </c>
      <c r="B744" s="241" t="s">
        <v>1659</v>
      </c>
      <c r="C744" s="150"/>
      <c r="D744" s="150">
        <f>+D745</f>
        <v>0</v>
      </c>
      <c r="E744" s="150">
        <f t="shared" si="296"/>
        <v>350000000</v>
      </c>
      <c r="F744" s="150">
        <f t="shared" si="296"/>
        <v>0</v>
      </c>
      <c r="G744" s="150">
        <f t="shared" si="296"/>
        <v>0</v>
      </c>
      <c r="H744" s="150">
        <f t="shared" si="284"/>
        <v>350000000</v>
      </c>
      <c r="I744" s="150">
        <f t="shared" si="296"/>
        <v>0</v>
      </c>
      <c r="J744" s="150">
        <f t="shared" si="296"/>
        <v>0</v>
      </c>
      <c r="K744" s="150">
        <f t="shared" si="285"/>
        <v>350000000</v>
      </c>
      <c r="L744" s="150">
        <f t="shared" si="296"/>
        <v>0</v>
      </c>
      <c r="M744" s="150">
        <f t="shared" si="296"/>
        <v>0</v>
      </c>
      <c r="N744" s="150">
        <f t="shared" si="280"/>
        <v>0</v>
      </c>
      <c r="O744" s="150">
        <f t="shared" si="296"/>
        <v>0</v>
      </c>
      <c r="P744" s="150">
        <f t="shared" si="296"/>
        <v>0</v>
      </c>
      <c r="Q744" s="150">
        <f t="shared" si="281"/>
        <v>0</v>
      </c>
      <c r="R744" s="150">
        <f t="shared" si="282"/>
        <v>350000000</v>
      </c>
      <c r="S744" s="150">
        <f t="shared" si="283"/>
        <v>0</v>
      </c>
      <c r="T744" s="307"/>
      <c r="U744" s="324">
        <v>31101101</v>
      </c>
      <c r="V744" s="329" t="s">
        <v>1659</v>
      </c>
      <c r="W744" s="332">
        <v>0</v>
      </c>
      <c r="X744" s="332">
        <v>350000000</v>
      </c>
      <c r="Y744" s="332">
        <v>0</v>
      </c>
      <c r="Z744" s="332">
        <v>0</v>
      </c>
      <c r="AA744" s="332">
        <v>0</v>
      </c>
      <c r="AB744" s="332">
        <v>0</v>
      </c>
      <c r="AC744" s="332">
        <v>350000000</v>
      </c>
      <c r="AD744" s="332">
        <v>0</v>
      </c>
      <c r="AE744" s="332">
        <v>0</v>
      </c>
      <c r="AF744" s="332">
        <v>350000000</v>
      </c>
      <c r="AG744" s="332">
        <v>0</v>
      </c>
      <c r="AH744" s="332">
        <v>0</v>
      </c>
      <c r="AI744" s="332">
        <v>0</v>
      </c>
      <c r="AJ744" s="332">
        <v>0</v>
      </c>
      <c r="AK744" s="332">
        <v>0</v>
      </c>
      <c r="AL744" s="332">
        <v>0</v>
      </c>
      <c r="AM744" s="332">
        <v>350000000</v>
      </c>
      <c r="AN744" s="332">
        <v>0</v>
      </c>
    </row>
    <row r="745" spans="1:40" s="263" customFormat="1" ht="26.25" customHeight="1" x14ac:dyDescent="0.25">
      <c r="A745" s="177">
        <v>3110110101</v>
      </c>
      <c r="B745" s="178" t="s">
        <v>1660</v>
      </c>
      <c r="C745" s="139"/>
      <c r="D745" s="139"/>
      <c r="E745" s="139">
        <v>350000000</v>
      </c>
      <c r="F745" s="139"/>
      <c r="G745" s="139"/>
      <c r="H745" s="138">
        <f t="shared" si="284"/>
        <v>350000000</v>
      </c>
      <c r="I745" s="139">
        <v>0</v>
      </c>
      <c r="J745" s="139">
        <v>0</v>
      </c>
      <c r="K745" s="139">
        <f t="shared" si="285"/>
        <v>350000000</v>
      </c>
      <c r="L745" s="139">
        <v>0</v>
      </c>
      <c r="M745" s="139">
        <v>0</v>
      </c>
      <c r="N745" s="139">
        <f t="shared" si="280"/>
        <v>0</v>
      </c>
      <c r="O745" s="139">
        <v>0</v>
      </c>
      <c r="P745" s="139">
        <v>0</v>
      </c>
      <c r="Q745" s="139">
        <f t="shared" si="281"/>
        <v>0</v>
      </c>
      <c r="R745" s="139">
        <f t="shared" si="282"/>
        <v>350000000</v>
      </c>
      <c r="S745" s="139">
        <f t="shared" si="283"/>
        <v>0</v>
      </c>
      <c r="T745" s="307"/>
      <c r="U745" s="324">
        <v>3110110101</v>
      </c>
      <c r="V745" s="329" t="s">
        <v>1660</v>
      </c>
      <c r="W745" s="332">
        <v>0</v>
      </c>
      <c r="X745" s="332">
        <v>350000000</v>
      </c>
      <c r="Y745" s="332">
        <v>0</v>
      </c>
      <c r="Z745" s="332">
        <v>0</v>
      </c>
      <c r="AA745" s="332">
        <v>0</v>
      </c>
      <c r="AB745" s="332">
        <v>0</v>
      </c>
      <c r="AC745" s="332">
        <v>350000000</v>
      </c>
      <c r="AD745" s="332">
        <v>0</v>
      </c>
      <c r="AE745" s="332">
        <v>0</v>
      </c>
      <c r="AF745" s="332">
        <v>350000000</v>
      </c>
      <c r="AG745" s="332">
        <v>0</v>
      </c>
      <c r="AH745" s="332">
        <v>0</v>
      </c>
      <c r="AI745" s="332">
        <v>0</v>
      </c>
      <c r="AJ745" s="332">
        <v>0</v>
      </c>
      <c r="AK745" s="332">
        <v>0</v>
      </c>
      <c r="AL745" s="332">
        <v>0</v>
      </c>
      <c r="AM745" s="332">
        <v>350000000</v>
      </c>
      <c r="AN745" s="332">
        <v>0</v>
      </c>
    </row>
    <row r="746" spans="1:40" s="263" customFormat="1" ht="26.25" customHeight="1" x14ac:dyDescent="0.25">
      <c r="A746" s="240">
        <v>31102</v>
      </c>
      <c r="B746" s="241" t="s">
        <v>1543</v>
      </c>
      <c r="C746" s="150"/>
      <c r="D746" s="150">
        <f>+D747</f>
        <v>0</v>
      </c>
      <c r="E746" s="150">
        <f t="shared" ref="E746:P746" si="297">+E747</f>
        <v>75000000</v>
      </c>
      <c r="F746" s="150">
        <f t="shared" si="297"/>
        <v>0</v>
      </c>
      <c r="G746" s="150">
        <f t="shared" si="297"/>
        <v>0</v>
      </c>
      <c r="H746" s="150">
        <f t="shared" si="284"/>
        <v>75000000</v>
      </c>
      <c r="I746" s="150">
        <f t="shared" si="297"/>
        <v>0</v>
      </c>
      <c r="J746" s="150">
        <f t="shared" si="297"/>
        <v>0</v>
      </c>
      <c r="K746" s="150">
        <f t="shared" si="285"/>
        <v>75000000</v>
      </c>
      <c r="L746" s="150">
        <f t="shared" si="297"/>
        <v>0</v>
      </c>
      <c r="M746" s="150">
        <f t="shared" si="297"/>
        <v>0</v>
      </c>
      <c r="N746" s="150">
        <f t="shared" si="280"/>
        <v>0</v>
      </c>
      <c r="O746" s="150">
        <f t="shared" si="297"/>
        <v>0</v>
      </c>
      <c r="P746" s="150">
        <f t="shared" si="297"/>
        <v>0</v>
      </c>
      <c r="Q746" s="150">
        <f t="shared" si="281"/>
        <v>0</v>
      </c>
      <c r="R746" s="150">
        <f t="shared" si="282"/>
        <v>75000000</v>
      </c>
      <c r="S746" s="150">
        <f t="shared" si="283"/>
        <v>0</v>
      </c>
      <c r="T746" s="307"/>
      <c r="U746" s="324">
        <v>31102</v>
      </c>
      <c r="V746" s="329" t="s">
        <v>1543</v>
      </c>
      <c r="W746" s="332">
        <v>0</v>
      </c>
      <c r="X746" s="332">
        <v>75000000</v>
      </c>
      <c r="Y746" s="332">
        <v>0</v>
      </c>
      <c r="Z746" s="332">
        <v>0</v>
      </c>
      <c r="AA746" s="332">
        <v>0</v>
      </c>
      <c r="AB746" s="332">
        <v>0</v>
      </c>
      <c r="AC746" s="332">
        <v>75000000</v>
      </c>
      <c r="AD746" s="332">
        <v>0</v>
      </c>
      <c r="AE746" s="332">
        <v>0</v>
      </c>
      <c r="AF746" s="332">
        <v>75000000</v>
      </c>
      <c r="AG746" s="332">
        <v>0</v>
      </c>
      <c r="AH746" s="332">
        <v>0</v>
      </c>
      <c r="AI746" s="332">
        <v>0</v>
      </c>
      <c r="AJ746" s="332">
        <v>0</v>
      </c>
      <c r="AK746" s="332">
        <v>0</v>
      </c>
      <c r="AL746" s="332">
        <v>0</v>
      </c>
      <c r="AM746" s="332">
        <v>75000000</v>
      </c>
      <c r="AN746" s="332">
        <v>0</v>
      </c>
    </row>
    <row r="747" spans="1:40" s="263" customFormat="1" x14ac:dyDescent="0.25">
      <c r="A747" s="240">
        <v>311021</v>
      </c>
      <c r="B747" s="241" t="s">
        <v>1544</v>
      </c>
      <c r="C747" s="150"/>
      <c r="D747" s="150">
        <f>+D748+D750</f>
        <v>0</v>
      </c>
      <c r="E747" s="150">
        <f t="shared" ref="E747:P747" si="298">+E748+E750</f>
        <v>75000000</v>
      </c>
      <c r="F747" s="150">
        <f t="shared" si="298"/>
        <v>0</v>
      </c>
      <c r="G747" s="150">
        <f t="shared" si="298"/>
        <v>0</v>
      </c>
      <c r="H747" s="150">
        <f t="shared" si="284"/>
        <v>75000000</v>
      </c>
      <c r="I747" s="150">
        <f t="shared" si="298"/>
        <v>0</v>
      </c>
      <c r="J747" s="150">
        <f t="shared" si="298"/>
        <v>0</v>
      </c>
      <c r="K747" s="150">
        <f t="shared" si="285"/>
        <v>75000000</v>
      </c>
      <c r="L747" s="150">
        <f t="shared" si="298"/>
        <v>0</v>
      </c>
      <c r="M747" s="150">
        <f t="shared" si="298"/>
        <v>0</v>
      </c>
      <c r="N747" s="150">
        <f t="shared" si="280"/>
        <v>0</v>
      </c>
      <c r="O747" s="150">
        <f t="shared" si="298"/>
        <v>0</v>
      </c>
      <c r="P747" s="150">
        <f t="shared" si="298"/>
        <v>0</v>
      </c>
      <c r="Q747" s="150">
        <f t="shared" si="281"/>
        <v>0</v>
      </c>
      <c r="R747" s="150">
        <f t="shared" si="282"/>
        <v>75000000</v>
      </c>
      <c r="S747" s="150">
        <f t="shared" si="283"/>
        <v>0</v>
      </c>
      <c r="T747" s="307"/>
      <c r="U747" s="324">
        <v>311021</v>
      </c>
      <c r="V747" s="329" t="s">
        <v>1544</v>
      </c>
      <c r="W747" s="332">
        <v>0</v>
      </c>
      <c r="X747" s="332">
        <v>75000000</v>
      </c>
      <c r="Y747" s="332">
        <v>0</v>
      </c>
      <c r="Z747" s="332">
        <v>0</v>
      </c>
      <c r="AA747" s="332">
        <v>0</v>
      </c>
      <c r="AB747" s="332">
        <v>0</v>
      </c>
      <c r="AC747" s="332">
        <v>75000000</v>
      </c>
      <c r="AD747" s="332">
        <v>0</v>
      </c>
      <c r="AE747" s="332">
        <v>0</v>
      </c>
      <c r="AF747" s="332">
        <v>75000000</v>
      </c>
      <c r="AG747" s="332">
        <v>0</v>
      </c>
      <c r="AH747" s="332">
        <v>0</v>
      </c>
      <c r="AI747" s="332">
        <v>0</v>
      </c>
      <c r="AJ747" s="332">
        <v>0</v>
      </c>
      <c r="AK747" s="332">
        <v>0</v>
      </c>
      <c r="AL747" s="332">
        <v>0</v>
      </c>
      <c r="AM747" s="332">
        <v>75000000</v>
      </c>
      <c r="AN747" s="332">
        <v>0</v>
      </c>
    </row>
    <row r="748" spans="1:40" s="263" customFormat="1" ht="26.25" customHeight="1" x14ac:dyDescent="0.25">
      <c r="A748" s="14">
        <v>31102101</v>
      </c>
      <c r="B748" s="9" t="s">
        <v>1545</v>
      </c>
      <c r="C748" s="274"/>
      <c r="D748" s="10">
        <f>+D749</f>
        <v>0</v>
      </c>
      <c r="E748" s="10">
        <f t="shared" ref="E748:P748" si="299">+E749</f>
        <v>50000000</v>
      </c>
      <c r="F748" s="10">
        <f t="shared" si="299"/>
        <v>0</v>
      </c>
      <c r="G748" s="10">
        <f t="shared" si="299"/>
        <v>0</v>
      </c>
      <c r="H748" s="10">
        <f t="shared" si="284"/>
        <v>50000000</v>
      </c>
      <c r="I748" s="10">
        <f t="shared" si="299"/>
        <v>0</v>
      </c>
      <c r="J748" s="10">
        <f t="shared" si="299"/>
        <v>0</v>
      </c>
      <c r="K748" s="10">
        <f t="shared" si="285"/>
        <v>50000000</v>
      </c>
      <c r="L748" s="10">
        <f t="shared" si="299"/>
        <v>0</v>
      </c>
      <c r="M748" s="10">
        <f t="shared" si="299"/>
        <v>0</v>
      </c>
      <c r="N748" s="10">
        <f t="shared" si="280"/>
        <v>0</v>
      </c>
      <c r="O748" s="10">
        <f t="shared" si="299"/>
        <v>0</v>
      </c>
      <c r="P748" s="10">
        <f t="shared" si="299"/>
        <v>0</v>
      </c>
      <c r="Q748" s="10">
        <f t="shared" si="281"/>
        <v>0</v>
      </c>
      <c r="R748" s="10">
        <f t="shared" si="282"/>
        <v>50000000</v>
      </c>
      <c r="S748" s="10">
        <f t="shared" si="283"/>
        <v>0</v>
      </c>
      <c r="T748" s="307"/>
      <c r="U748" s="324">
        <v>31102101</v>
      </c>
      <c r="V748" s="329" t="s">
        <v>1545</v>
      </c>
      <c r="W748" s="332">
        <v>0</v>
      </c>
      <c r="X748" s="332">
        <v>50000000</v>
      </c>
      <c r="Y748" s="332">
        <v>0</v>
      </c>
      <c r="Z748" s="332">
        <v>0</v>
      </c>
      <c r="AA748" s="332">
        <v>0</v>
      </c>
      <c r="AB748" s="332">
        <v>0</v>
      </c>
      <c r="AC748" s="332">
        <v>50000000</v>
      </c>
      <c r="AD748" s="332">
        <v>0</v>
      </c>
      <c r="AE748" s="332">
        <v>0</v>
      </c>
      <c r="AF748" s="332">
        <v>50000000</v>
      </c>
      <c r="AG748" s="332">
        <v>0</v>
      </c>
      <c r="AH748" s="332">
        <v>0</v>
      </c>
      <c r="AI748" s="332">
        <v>0</v>
      </c>
      <c r="AJ748" s="332">
        <v>0</v>
      </c>
      <c r="AK748" s="332">
        <v>0</v>
      </c>
      <c r="AL748" s="332">
        <v>0</v>
      </c>
      <c r="AM748" s="332">
        <v>50000000</v>
      </c>
      <c r="AN748" s="332">
        <v>0</v>
      </c>
    </row>
    <row r="749" spans="1:40" s="263" customFormat="1" ht="26.25" customHeight="1" x14ac:dyDescent="0.25">
      <c r="A749" s="177">
        <v>3110210101</v>
      </c>
      <c r="B749" s="178" t="s">
        <v>1546</v>
      </c>
      <c r="C749" s="139"/>
      <c r="D749" s="139"/>
      <c r="E749" s="139">
        <v>50000000</v>
      </c>
      <c r="F749" s="139"/>
      <c r="G749" s="139"/>
      <c r="H749" s="138">
        <f t="shared" si="284"/>
        <v>50000000</v>
      </c>
      <c r="I749" s="139">
        <v>0</v>
      </c>
      <c r="J749" s="139">
        <v>0</v>
      </c>
      <c r="K749" s="139">
        <f t="shared" si="285"/>
        <v>50000000</v>
      </c>
      <c r="L749" s="139">
        <v>0</v>
      </c>
      <c r="M749" s="139">
        <v>0</v>
      </c>
      <c r="N749" s="139">
        <f t="shared" si="280"/>
        <v>0</v>
      </c>
      <c r="O749" s="176">
        <v>0</v>
      </c>
      <c r="P749" s="139">
        <v>0</v>
      </c>
      <c r="Q749" s="139">
        <f t="shared" si="281"/>
        <v>0</v>
      </c>
      <c r="R749" s="139">
        <f t="shared" si="282"/>
        <v>50000000</v>
      </c>
      <c r="S749" s="139">
        <f t="shared" si="283"/>
        <v>0</v>
      </c>
      <c r="T749" s="307"/>
      <c r="U749" s="324">
        <v>3110210101</v>
      </c>
      <c r="V749" s="329" t="s">
        <v>1546</v>
      </c>
      <c r="W749" s="332">
        <v>0</v>
      </c>
      <c r="X749" s="332">
        <v>50000000</v>
      </c>
      <c r="Y749" s="332">
        <v>0</v>
      </c>
      <c r="Z749" s="332">
        <v>0</v>
      </c>
      <c r="AA749" s="332">
        <v>0</v>
      </c>
      <c r="AB749" s="332">
        <v>0</v>
      </c>
      <c r="AC749" s="332">
        <v>50000000</v>
      </c>
      <c r="AD749" s="332">
        <v>0</v>
      </c>
      <c r="AE749" s="332">
        <v>0</v>
      </c>
      <c r="AF749" s="332">
        <v>50000000</v>
      </c>
      <c r="AG749" s="332">
        <v>0</v>
      </c>
      <c r="AH749" s="332">
        <v>0</v>
      </c>
      <c r="AI749" s="332">
        <v>0</v>
      </c>
      <c r="AJ749" s="332">
        <v>0</v>
      </c>
      <c r="AK749" s="332">
        <v>0</v>
      </c>
      <c r="AL749" s="332">
        <v>0</v>
      </c>
      <c r="AM749" s="332">
        <v>50000000</v>
      </c>
      <c r="AN749" s="332">
        <v>0</v>
      </c>
    </row>
    <row r="750" spans="1:40" s="263" customFormat="1" ht="39" customHeight="1" x14ac:dyDescent="0.25">
      <c r="A750" s="14">
        <v>31102102</v>
      </c>
      <c r="B750" s="9" t="s">
        <v>1547</v>
      </c>
      <c r="C750" s="274"/>
      <c r="D750" s="10">
        <f>+D751</f>
        <v>0</v>
      </c>
      <c r="E750" s="10">
        <f t="shared" ref="E750:P750" si="300">+E751</f>
        <v>25000000</v>
      </c>
      <c r="F750" s="10">
        <f t="shared" si="300"/>
        <v>0</v>
      </c>
      <c r="G750" s="10">
        <f t="shared" si="300"/>
        <v>0</v>
      </c>
      <c r="H750" s="10">
        <f t="shared" si="284"/>
        <v>25000000</v>
      </c>
      <c r="I750" s="10">
        <f t="shared" si="300"/>
        <v>0</v>
      </c>
      <c r="J750" s="10">
        <f t="shared" si="300"/>
        <v>0</v>
      </c>
      <c r="K750" s="10">
        <f t="shared" si="285"/>
        <v>25000000</v>
      </c>
      <c r="L750" s="10">
        <f t="shared" si="300"/>
        <v>0</v>
      </c>
      <c r="M750" s="10">
        <f t="shared" si="300"/>
        <v>0</v>
      </c>
      <c r="N750" s="10">
        <f t="shared" si="280"/>
        <v>0</v>
      </c>
      <c r="O750" s="10">
        <f t="shared" si="300"/>
        <v>0</v>
      </c>
      <c r="P750" s="10">
        <f t="shared" si="300"/>
        <v>0</v>
      </c>
      <c r="Q750" s="10">
        <f t="shared" si="281"/>
        <v>0</v>
      </c>
      <c r="R750" s="10">
        <f t="shared" si="282"/>
        <v>25000000</v>
      </c>
      <c r="S750" s="10">
        <f t="shared" si="283"/>
        <v>0</v>
      </c>
      <c r="T750" s="307"/>
      <c r="U750" s="324">
        <v>31102102</v>
      </c>
      <c r="V750" s="329" t="s">
        <v>1547</v>
      </c>
      <c r="W750" s="332">
        <v>0</v>
      </c>
      <c r="X750" s="332">
        <v>25000000</v>
      </c>
      <c r="Y750" s="332">
        <v>0</v>
      </c>
      <c r="Z750" s="332">
        <v>0</v>
      </c>
      <c r="AA750" s="332">
        <v>0</v>
      </c>
      <c r="AB750" s="332">
        <v>0</v>
      </c>
      <c r="AC750" s="332">
        <v>25000000</v>
      </c>
      <c r="AD750" s="332">
        <v>0</v>
      </c>
      <c r="AE750" s="332">
        <v>0</v>
      </c>
      <c r="AF750" s="332">
        <v>25000000</v>
      </c>
      <c r="AG750" s="332">
        <v>0</v>
      </c>
      <c r="AH750" s="332">
        <v>0</v>
      </c>
      <c r="AI750" s="332">
        <v>0</v>
      </c>
      <c r="AJ750" s="332">
        <v>0</v>
      </c>
      <c r="AK750" s="332">
        <v>0</v>
      </c>
      <c r="AL750" s="332">
        <v>0</v>
      </c>
      <c r="AM750" s="332">
        <v>25000000</v>
      </c>
      <c r="AN750" s="332">
        <v>0</v>
      </c>
    </row>
    <row r="751" spans="1:40" s="263" customFormat="1" ht="26.25" customHeight="1" x14ac:dyDescent="0.25">
      <c r="A751" s="177">
        <v>3110210201</v>
      </c>
      <c r="B751" s="178" t="s">
        <v>1548</v>
      </c>
      <c r="C751" s="139"/>
      <c r="D751" s="139"/>
      <c r="E751" s="139">
        <v>25000000</v>
      </c>
      <c r="F751" s="139"/>
      <c r="G751" s="139"/>
      <c r="H751" s="138">
        <f t="shared" si="284"/>
        <v>25000000</v>
      </c>
      <c r="I751" s="139">
        <v>0</v>
      </c>
      <c r="J751" s="139">
        <v>0</v>
      </c>
      <c r="K751" s="139">
        <f t="shared" si="285"/>
        <v>25000000</v>
      </c>
      <c r="L751" s="139">
        <v>0</v>
      </c>
      <c r="M751" s="139">
        <v>0</v>
      </c>
      <c r="N751" s="139">
        <f t="shared" si="280"/>
        <v>0</v>
      </c>
      <c r="O751" s="176">
        <v>0</v>
      </c>
      <c r="P751" s="139">
        <v>0</v>
      </c>
      <c r="Q751" s="139">
        <f t="shared" si="281"/>
        <v>0</v>
      </c>
      <c r="R751" s="139">
        <f t="shared" si="282"/>
        <v>25000000</v>
      </c>
      <c r="S751" s="139">
        <f t="shared" si="283"/>
        <v>0</v>
      </c>
      <c r="T751" s="307"/>
      <c r="U751" s="324">
        <v>3110210201</v>
      </c>
      <c r="V751" s="329" t="s">
        <v>1548</v>
      </c>
      <c r="W751" s="332">
        <v>0</v>
      </c>
      <c r="X751" s="332">
        <v>25000000</v>
      </c>
      <c r="Y751" s="332">
        <v>0</v>
      </c>
      <c r="Z751" s="332">
        <v>0</v>
      </c>
      <c r="AA751" s="332">
        <v>0</v>
      </c>
      <c r="AB751" s="332">
        <v>0</v>
      </c>
      <c r="AC751" s="332">
        <v>25000000</v>
      </c>
      <c r="AD751" s="332">
        <v>0</v>
      </c>
      <c r="AE751" s="332">
        <v>0</v>
      </c>
      <c r="AF751" s="332">
        <v>25000000</v>
      </c>
      <c r="AG751" s="332">
        <v>0</v>
      </c>
      <c r="AH751" s="332">
        <v>0</v>
      </c>
      <c r="AI751" s="332">
        <v>0</v>
      </c>
      <c r="AJ751" s="332">
        <v>0</v>
      </c>
      <c r="AK751" s="332">
        <v>0</v>
      </c>
      <c r="AL751" s="332">
        <v>0</v>
      </c>
      <c r="AM751" s="332">
        <v>25000000</v>
      </c>
      <c r="AN751" s="332">
        <v>0</v>
      </c>
    </row>
    <row r="752" spans="1:40" s="263" customFormat="1" ht="26.25" customHeight="1" x14ac:dyDescent="0.25">
      <c r="A752" s="240">
        <v>312</v>
      </c>
      <c r="B752" s="241" t="s">
        <v>1549</v>
      </c>
      <c r="C752" s="150"/>
      <c r="D752" s="150">
        <f>+D753+D757</f>
        <v>0</v>
      </c>
      <c r="E752" s="150">
        <f t="shared" ref="E752:P752" si="301">+E753+E757</f>
        <v>715928089</v>
      </c>
      <c r="F752" s="150">
        <f t="shared" si="301"/>
        <v>0</v>
      </c>
      <c r="G752" s="150">
        <f t="shared" si="301"/>
        <v>0</v>
      </c>
      <c r="H752" s="150">
        <f t="shared" si="284"/>
        <v>715928089</v>
      </c>
      <c r="I752" s="150">
        <f t="shared" si="301"/>
        <v>0</v>
      </c>
      <c r="J752" s="150">
        <f t="shared" si="301"/>
        <v>0</v>
      </c>
      <c r="K752" s="150">
        <f t="shared" si="285"/>
        <v>715928089</v>
      </c>
      <c r="L752" s="150">
        <f t="shared" si="301"/>
        <v>0</v>
      </c>
      <c r="M752" s="150">
        <f t="shared" si="301"/>
        <v>0</v>
      </c>
      <c r="N752" s="150">
        <f t="shared" si="280"/>
        <v>0</v>
      </c>
      <c r="O752" s="150">
        <f t="shared" si="301"/>
        <v>10121100</v>
      </c>
      <c r="P752" s="150">
        <f t="shared" si="301"/>
        <v>10121100</v>
      </c>
      <c r="Q752" s="150">
        <f t="shared" si="281"/>
        <v>10121100</v>
      </c>
      <c r="R752" s="150">
        <f t="shared" si="282"/>
        <v>705806989</v>
      </c>
      <c r="S752" s="150">
        <f t="shared" si="283"/>
        <v>0</v>
      </c>
      <c r="T752" s="307"/>
      <c r="U752" s="324">
        <v>312</v>
      </c>
      <c r="V752" s="329" t="s">
        <v>1549</v>
      </c>
      <c r="W752" s="332">
        <v>0</v>
      </c>
      <c r="X752" s="332">
        <v>715928089</v>
      </c>
      <c r="Y752" s="332">
        <v>0</v>
      </c>
      <c r="Z752" s="332">
        <v>0</v>
      </c>
      <c r="AA752" s="332">
        <v>0</v>
      </c>
      <c r="AB752" s="332">
        <v>0</v>
      </c>
      <c r="AC752" s="332">
        <v>715928089</v>
      </c>
      <c r="AD752" s="332">
        <v>0</v>
      </c>
      <c r="AE752" s="332">
        <v>0</v>
      </c>
      <c r="AF752" s="332">
        <v>715928089</v>
      </c>
      <c r="AG752" s="332">
        <v>0</v>
      </c>
      <c r="AH752" s="332">
        <v>0</v>
      </c>
      <c r="AI752" s="332">
        <v>0</v>
      </c>
      <c r="AJ752" s="332">
        <v>10121100</v>
      </c>
      <c r="AK752" s="332">
        <v>10121100</v>
      </c>
      <c r="AL752" s="332">
        <v>10121100</v>
      </c>
      <c r="AM752" s="332">
        <v>705806989</v>
      </c>
      <c r="AN752" s="332">
        <v>0</v>
      </c>
    </row>
    <row r="753" spans="1:40" s="263" customFormat="1" ht="26.25" customHeight="1" x14ac:dyDescent="0.25">
      <c r="A753" s="240">
        <v>31201</v>
      </c>
      <c r="B753" s="241" t="s">
        <v>1550</v>
      </c>
      <c r="C753" s="150"/>
      <c r="D753" s="150">
        <f>+D754</f>
        <v>0</v>
      </c>
      <c r="E753" s="150">
        <f t="shared" ref="E753:P755" si="302">+E754</f>
        <v>5500000</v>
      </c>
      <c r="F753" s="150">
        <f t="shared" si="302"/>
        <v>0</v>
      </c>
      <c r="G753" s="150">
        <f t="shared" si="302"/>
        <v>0</v>
      </c>
      <c r="H753" s="150">
        <f t="shared" si="284"/>
        <v>5500000</v>
      </c>
      <c r="I753" s="150">
        <f t="shared" si="302"/>
        <v>0</v>
      </c>
      <c r="J753" s="150">
        <f t="shared" si="302"/>
        <v>0</v>
      </c>
      <c r="K753" s="150">
        <f t="shared" si="285"/>
        <v>5500000</v>
      </c>
      <c r="L753" s="150">
        <f t="shared" si="302"/>
        <v>0</v>
      </c>
      <c r="M753" s="150">
        <f t="shared" si="302"/>
        <v>0</v>
      </c>
      <c r="N753" s="150">
        <f t="shared" si="280"/>
        <v>0</v>
      </c>
      <c r="O753" s="150">
        <f t="shared" si="302"/>
        <v>0</v>
      </c>
      <c r="P753" s="150">
        <f t="shared" si="302"/>
        <v>0</v>
      </c>
      <c r="Q753" s="150">
        <f t="shared" si="281"/>
        <v>0</v>
      </c>
      <c r="R753" s="150">
        <f t="shared" si="282"/>
        <v>5500000</v>
      </c>
      <c r="S753" s="150">
        <f t="shared" si="283"/>
        <v>0</v>
      </c>
      <c r="T753" s="307"/>
      <c r="U753" s="324">
        <v>31201</v>
      </c>
      <c r="V753" s="329" t="s">
        <v>1550</v>
      </c>
      <c r="W753" s="332">
        <v>0</v>
      </c>
      <c r="X753" s="332">
        <v>5500000</v>
      </c>
      <c r="Y753" s="332">
        <v>0</v>
      </c>
      <c r="Z753" s="332">
        <v>0</v>
      </c>
      <c r="AA753" s="332">
        <v>0</v>
      </c>
      <c r="AB753" s="332">
        <v>0</v>
      </c>
      <c r="AC753" s="332">
        <v>5500000</v>
      </c>
      <c r="AD753" s="332">
        <v>0</v>
      </c>
      <c r="AE753" s="332">
        <v>0</v>
      </c>
      <c r="AF753" s="332">
        <v>5500000</v>
      </c>
      <c r="AG753" s="332">
        <v>0</v>
      </c>
      <c r="AH753" s="332">
        <v>0</v>
      </c>
      <c r="AI753" s="332">
        <v>0</v>
      </c>
      <c r="AJ753" s="332">
        <v>0</v>
      </c>
      <c r="AK753" s="332">
        <v>0</v>
      </c>
      <c r="AL753" s="332">
        <v>0</v>
      </c>
      <c r="AM753" s="332">
        <v>5500000</v>
      </c>
      <c r="AN753" s="332">
        <v>0</v>
      </c>
    </row>
    <row r="754" spans="1:40" s="263" customFormat="1" ht="26.25" customHeight="1" x14ac:dyDescent="0.25">
      <c r="A754" s="240">
        <v>312011</v>
      </c>
      <c r="B754" s="241" t="s">
        <v>1551</v>
      </c>
      <c r="C754" s="150"/>
      <c r="D754" s="150">
        <f>+D755</f>
        <v>0</v>
      </c>
      <c r="E754" s="150">
        <f t="shared" si="302"/>
        <v>5500000</v>
      </c>
      <c r="F754" s="150">
        <f t="shared" si="302"/>
        <v>0</v>
      </c>
      <c r="G754" s="150">
        <f t="shared" si="302"/>
        <v>0</v>
      </c>
      <c r="H754" s="150">
        <f t="shared" si="284"/>
        <v>5500000</v>
      </c>
      <c r="I754" s="150">
        <f t="shared" si="302"/>
        <v>0</v>
      </c>
      <c r="J754" s="150">
        <f t="shared" si="302"/>
        <v>0</v>
      </c>
      <c r="K754" s="150">
        <f t="shared" si="285"/>
        <v>5500000</v>
      </c>
      <c r="L754" s="150">
        <f t="shared" si="302"/>
        <v>0</v>
      </c>
      <c r="M754" s="150">
        <f t="shared" si="302"/>
        <v>0</v>
      </c>
      <c r="N754" s="150">
        <f t="shared" si="280"/>
        <v>0</v>
      </c>
      <c r="O754" s="150">
        <f t="shared" si="302"/>
        <v>0</v>
      </c>
      <c r="P754" s="150">
        <f t="shared" si="302"/>
        <v>0</v>
      </c>
      <c r="Q754" s="150">
        <f t="shared" si="281"/>
        <v>0</v>
      </c>
      <c r="R754" s="150">
        <f t="shared" si="282"/>
        <v>5500000</v>
      </c>
      <c r="S754" s="150">
        <f t="shared" si="283"/>
        <v>0</v>
      </c>
      <c r="T754" s="307"/>
      <c r="U754" s="324">
        <v>312011</v>
      </c>
      <c r="V754" s="329" t="s">
        <v>1551</v>
      </c>
      <c r="W754" s="332">
        <v>0</v>
      </c>
      <c r="X754" s="332">
        <v>5500000</v>
      </c>
      <c r="Y754" s="332">
        <v>0</v>
      </c>
      <c r="Z754" s="332">
        <v>0</v>
      </c>
      <c r="AA754" s="332">
        <v>0</v>
      </c>
      <c r="AB754" s="332">
        <v>0</v>
      </c>
      <c r="AC754" s="332">
        <v>5500000</v>
      </c>
      <c r="AD754" s="332">
        <v>0</v>
      </c>
      <c r="AE754" s="332">
        <v>0</v>
      </c>
      <c r="AF754" s="332">
        <v>5500000</v>
      </c>
      <c r="AG754" s="332">
        <v>0</v>
      </c>
      <c r="AH754" s="332">
        <v>0</v>
      </c>
      <c r="AI754" s="332">
        <v>0</v>
      </c>
      <c r="AJ754" s="332">
        <v>0</v>
      </c>
      <c r="AK754" s="332">
        <v>0</v>
      </c>
      <c r="AL754" s="332">
        <v>0</v>
      </c>
      <c r="AM754" s="332">
        <v>5500000</v>
      </c>
      <c r="AN754" s="332">
        <v>0</v>
      </c>
    </row>
    <row r="755" spans="1:40" s="263" customFormat="1" ht="26.25" customHeight="1" x14ac:dyDescent="0.25">
      <c r="A755" s="14">
        <v>31201101</v>
      </c>
      <c r="B755" s="9" t="s">
        <v>1552</v>
      </c>
      <c r="C755" s="274"/>
      <c r="D755" s="10">
        <f>+D756</f>
        <v>0</v>
      </c>
      <c r="E755" s="10">
        <f t="shared" si="302"/>
        <v>5500000</v>
      </c>
      <c r="F755" s="10">
        <f t="shared" si="302"/>
        <v>0</v>
      </c>
      <c r="G755" s="10">
        <f t="shared" si="302"/>
        <v>0</v>
      </c>
      <c r="H755" s="10">
        <f t="shared" si="284"/>
        <v>5500000</v>
      </c>
      <c r="I755" s="10">
        <f t="shared" si="302"/>
        <v>0</v>
      </c>
      <c r="J755" s="10">
        <f t="shared" si="302"/>
        <v>0</v>
      </c>
      <c r="K755" s="10">
        <f t="shared" si="285"/>
        <v>5500000</v>
      </c>
      <c r="L755" s="10">
        <f t="shared" si="302"/>
        <v>0</v>
      </c>
      <c r="M755" s="10">
        <f t="shared" si="302"/>
        <v>0</v>
      </c>
      <c r="N755" s="10">
        <f t="shared" si="280"/>
        <v>0</v>
      </c>
      <c r="O755" s="10">
        <f t="shared" si="302"/>
        <v>0</v>
      </c>
      <c r="P755" s="10">
        <f t="shared" si="302"/>
        <v>0</v>
      </c>
      <c r="Q755" s="10">
        <f t="shared" si="281"/>
        <v>0</v>
      </c>
      <c r="R755" s="10">
        <f t="shared" si="282"/>
        <v>5500000</v>
      </c>
      <c r="S755" s="10">
        <f t="shared" si="283"/>
        <v>0</v>
      </c>
      <c r="T755" s="307"/>
      <c r="U755" s="324">
        <v>31201101</v>
      </c>
      <c r="V755" s="329" t="s">
        <v>1552</v>
      </c>
      <c r="W755" s="332">
        <v>0</v>
      </c>
      <c r="X755" s="332">
        <v>5500000</v>
      </c>
      <c r="Y755" s="332">
        <v>0</v>
      </c>
      <c r="Z755" s="332">
        <v>0</v>
      </c>
      <c r="AA755" s="332">
        <v>0</v>
      </c>
      <c r="AB755" s="332">
        <v>0</v>
      </c>
      <c r="AC755" s="332">
        <v>5500000</v>
      </c>
      <c r="AD755" s="332">
        <v>0</v>
      </c>
      <c r="AE755" s="332">
        <v>0</v>
      </c>
      <c r="AF755" s="332">
        <v>5500000</v>
      </c>
      <c r="AG755" s="332">
        <v>0</v>
      </c>
      <c r="AH755" s="332">
        <v>0</v>
      </c>
      <c r="AI755" s="332">
        <v>0</v>
      </c>
      <c r="AJ755" s="332">
        <v>0</v>
      </c>
      <c r="AK755" s="332">
        <v>0</v>
      </c>
      <c r="AL755" s="332">
        <v>0</v>
      </c>
      <c r="AM755" s="332">
        <v>5500000</v>
      </c>
      <c r="AN755" s="332">
        <v>0</v>
      </c>
    </row>
    <row r="756" spans="1:40" s="263" customFormat="1" ht="26.25" customHeight="1" x14ac:dyDescent="0.25">
      <c r="A756" s="177">
        <v>3120110101</v>
      </c>
      <c r="B756" s="178" t="s">
        <v>1553</v>
      </c>
      <c r="C756" s="139"/>
      <c r="D756" s="139"/>
      <c r="E756" s="139">
        <v>5500000</v>
      </c>
      <c r="F756" s="139"/>
      <c r="G756" s="139"/>
      <c r="H756" s="138">
        <f t="shared" si="284"/>
        <v>5500000</v>
      </c>
      <c r="I756" s="139">
        <v>0</v>
      </c>
      <c r="J756" s="139">
        <v>0</v>
      </c>
      <c r="K756" s="139">
        <f t="shared" si="285"/>
        <v>5500000</v>
      </c>
      <c r="L756" s="139">
        <v>0</v>
      </c>
      <c r="M756" s="139">
        <v>0</v>
      </c>
      <c r="N756" s="139">
        <f t="shared" si="280"/>
        <v>0</v>
      </c>
      <c r="O756" s="176">
        <v>0</v>
      </c>
      <c r="P756" s="139">
        <v>0</v>
      </c>
      <c r="Q756" s="139">
        <f t="shared" si="281"/>
        <v>0</v>
      </c>
      <c r="R756" s="139">
        <f t="shared" si="282"/>
        <v>5500000</v>
      </c>
      <c r="S756" s="139">
        <f t="shared" si="283"/>
        <v>0</v>
      </c>
      <c r="T756" s="307"/>
      <c r="U756" s="324">
        <v>3120110101</v>
      </c>
      <c r="V756" s="329" t="s">
        <v>1553</v>
      </c>
      <c r="W756" s="332">
        <v>0</v>
      </c>
      <c r="X756" s="332">
        <v>5500000</v>
      </c>
      <c r="Y756" s="332">
        <v>0</v>
      </c>
      <c r="Z756" s="332">
        <v>0</v>
      </c>
      <c r="AA756" s="332">
        <v>0</v>
      </c>
      <c r="AB756" s="332">
        <v>0</v>
      </c>
      <c r="AC756" s="332">
        <v>5500000</v>
      </c>
      <c r="AD756" s="332">
        <v>0</v>
      </c>
      <c r="AE756" s="332">
        <v>0</v>
      </c>
      <c r="AF756" s="332">
        <v>5500000</v>
      </c>
      <c r="AG756" s="332">
        <v>0</v>
      </c>
      <c r="AH756" s="332">
        <v>0</v>
      </c>
      <c r="AI756" s="332">
        <v>0</v>
      </c>
      <c r="AJ756" s="332">
        <v>0</v>
      </c>
      <c r="AK756" s="332">
        <v>0</v>
      </c>
      <c r="AL756" s="332">
        <v>0</v>
      </c>
      <c r="AM756" s="332">
        <v>5500000</v>
      </c>
      <c r="AN756" s="332">
        <v>0</v>
      </c>
    </row>
    <row r="757" spans="1:40" s="263" customFormat="1" ht="26.25" customHeight="1" x14ac:dyDescent="0.25">
      <c r="A757" s="240">
        <v>31202</v>
      </c>
      <c r="B757" s="241" t="s">
        <v>1554</v>
      </c>
      <c r="C757" s="150"/>
      <c r="D757" s="150">
        <f>+D758</f>
        <v>0</v>
      </c>
      <c r="E757" s="150">
        <f t="shared" ref="E757:P757" si="303">+E758</f>
        <v>710428089</v>
      </c>
      <c r="F757" s="150">
        <f t="shared" si="303"/>
        <v>0</v>
      </c>
      <c r="G757" s="150">
        <f t="shared" si="303"/>
        <v>0</v>
      </c>
      <c r="H757" s="150">
        <f t="shared" si="284"/>
        <v>710428089</v>
      </c>
      <c r="I757" s="150">
        <f t="shared" si="303"/>
        <v>0</v>
      </c>
      <c r="J757" s="150">
        <f t="shared" si="303"/>
        <v>0</v>
      </c>
      <c r="K757" s="150">
        <f t="shared" si="285"/>
        <v>710428089</v>
      </c>
      <c r="L757" s="150">
        <f t="shared" si="303"/>
        <v>0</v>
      </c>
      <c r="M757" s="150">
        <f t="shared" si="303"/>
        <v>0</v>
      </c>
      <c r="N757" s="150">
        <f t="shared" si="280"/>
        <v>0</v>
      </c>
      <c r="O757" s="150">
        <f t="shared" si="303"/>
        <v>10121100</v>
      </c>
      <c r="P757" s="150">
        <f t="shared" si="303"/>
        <v>10121100</v>
      </c>
      <c r="Q757" s="150">
        <f t="shared" si="281"/>
        <v>10121100</v>
      </c>
      <c r="R757" s="150">
        <f t="shared" si="282"/>
        <v>700306989</v>
      </c>
      <c r="S757" s="150">
        <f t="shared" si="283"/>
        <v>0</v>
      </c>
      <c r="T757" s="307"/>
      <c r="U757" s="324">
        <v>31202</v>
      </c>
      <c r="V757" s="329" t="s">
        <v>1554</v>
      </c>
      <c r="W757" s="332">
        <v>0</v>
      </c>
      <c r="X757" s="332">
        <v>710428089</v>
      </c>
      <c r="Y757" s="332">
        <v>0</v>
      </c>
      <c r="Z757" s="332">
        <v>0</v>
      </c>
      <c r="AA757" s="332">
        <v>0</v>
      </c>
      <c r="AB757" s="332">
        <v>0</v>
      </c>
      <c r="AC757" s="332">
        <v>710428089</v>
      </c>
      <c r="AD757" s="332">
        <v>0</v>
      </c>
      <c r="AE757" s="332">
        <v>0</v>
      </c>
      <c r="AF757" s="332">
        <v>710428089</v>
      </c>
      <c r="AG757" s="332">
        <v>0</v>
      </c>
      <c r="AH757" s="332">
        <v>0</v>
      </c>
      <c r="AI757" s="332">
        <v>0</v>
      </c>
      <c r="AJ757" s="332">
        <v>10121100</v>
      </c>
      <c r="AK757" s="332">
        <v>10121100</v>
      </c>
      <c r="AL757" s="332">
        <v>10121100</v>
      </c>
      <c r="AM757" s="332">
        <v>700306989</v>
      </c>
      <c r="AN757" s="332">
        <v>0</v>
      </c>
    </row>
    <row r="758" spans="1:40" s="263" customFormat="1" ht="26.25" customHeight="1" x14ac:dyDescent="0.25">
      <c r="A758" s="14">
        <v>312021</v>
      </c>
      <c r="B758" s="9" t="s">
        <v>1555</v>
      </c>
      <c r="C758" s="274"/>
      <c r="D758" s="10">
        <f>+D759+D760+D761</f>
        <v>0</v>
      </c>
      <c r="E758" s="10">
        <f t="shared" ref="E758:P758" si="304">+E759+E760+E761</f>
        <v>710428089</v>
      </c>
      <c r="F758" s="10">
        <f t="shared" si="304"/>
        <v>0</v>
      </c>
      <c r="G758" s="10">
        <f t="shared" si="304"/>
        <v>0</v>
      </c>
      <c r="H758" s="10">
        <f t="shared" si="284"/>
        <v>710428089</v>
      </c>
      <c r="I758" s="10">
        <f t="shared" si="304"/>
        <v>0</v>
      </c>
      <c r="J758" s="10">
        <f t="shared" si="304"/>
        <v>0</v>
      </c>
      <c r="K758" s="10">
        <f t="shared" si="285"/>
        <v>710428089</v>
      </c>
      <c r="L758" s="10">
        <f t="shared" si="304"/>
        <v>0</v>
      </c>
      <c r="M758" s="10">
        <f t="shared" si="304"/>
        <v>0</v>
      </c>
      <c r="N758" s="10">
        <f t="shared" si="280"/>
        <v>0</v>
      </c>
      <c r="O758" s="10">
        <f t="shared" si="304"/>
        <v>10121100</v>
      </c>
      <c r="P758" s="10">
        <f t="shared" si="304"/>
        <v>10121100</v>
      </c>
      <c r="Q758" s="10">
        <f t="shared" si="281"/>
        <v>10121100</v>
      </c>
      <c r="R758" s="10">
        <f t="shared" si="282"/>
        <v>700306989</v>
      </c>
      <c r="S758" s="10">
        <f t="shared" si="283"/>
        <v>0</v>
      </c>
      <c r="T758" s="307"/>
      <c r="U758" s="324">
        <v>312021</v>
      </c>
      <c r="V758" s="329" t="s">
        <v>1555</v>
      </c>
      <c r="W758" s="332">
        <v>0</v>
      </c>
      <c r="X758" s="332">
        <v>710428089</v>
      </c>
      <c r="Y758" s="332">
        <v>0</v>
      </c>
      <c r="Z758" s="332">
        <v>0</v>
      </c>
      <c r="AA758" s="332">
        <v>0</v>
      </c>
      <c r="AB758" s="332">
        <v>0</v>
      </c>
      <c r="AC758" s="332">
        <v>710428089</v>
      </c>
      <c r="AD758" s="332">
        <v>0</v>
      </c>
      <c r="AE758" s="332">
        <v>0</v>
      </c>
      <c r="AF758" s="332">
        <v>710428089</v>
      </c>
      <c r="AG758" s="332">
        <v>0</v>
      </c>
      <c r="AH758" s="332">
        <v>0</v>
      </c>
      <c r="AI758" s="332">
        <v>0</v>
      </c>
      <c r="AJ758" s="332">
        <v>10121100</v>
      </c>
      <c r="AK758" s="332">
        <v>10121100</v>
      </c>
      <c r="AL758" s="332">
        <v>10121100</v>
      </c>
      <c r="AM758" s="332">
        <v>700306989</v>
      </c>
      <c r="AN758" s="332">
        <v>0</v>
      </c>
    </row>
    <row r="759" spans="1:40" s="263" customFormat="1" x14ac:dyDescent="0.25">
      <c r="A759" s="177">
        <v>31202101</v>
      </c>
      <c r="B759" s="178" t="s">
        <v>1556</v>
      </c>
      <c r="C759" s="139"/>
      <c r="D759" s="139"/>
      <c r="E759" s="139">
        <v>10000000</v>
      </c>
      <c r="F759" s="139"/>
      <c r="G759" s="139"/>
      <c r="H759" s="138">
        <f t="shared" si="284"/>
        <v>10000000</v>
      </c>
      <c r="I759" s="139">
        <v>0</v>
      </c>
      <c r="J759" s="139">
        <v>0</v>
      </c>
      <c r="K759" s="139">
        <f t="shared" si="285"/>
        <v>10000000</v>
      </c>
      <c r="L759" s="139">
        <v>0</v>
      </c>
      <c r="M759" s="139">
        <v>0</v>
      </c>
      <c r="N759" s="139">
        <f t="shared" si="280"/>
        <v>0</v>
      </c>
      <c r="O759" s="176">
        <v>0</v>
      </c>
      <c r="P759" s="139">
        <v>0</v>
      </c>
      <c r="Q759" s="139">
        <f t="shared" si="281"/>
        <v>0</v>
      </c>
      <c r="R759" s="139">
        <f t="shared" si="282"/>
        <v>10000000</v>
      </c>
      <c r="S759" s="139">
        <f t="shared" si="283"/>
        <v>0</v>
      </c>
      <c r="T759" s="307"/>
      <c r="U759" s="324">
        <v>31202101</v>
      </c>
      <c r="V759" s="329" t="s">
        <v>1556</v>
      </c>
      <c r="W759" s="332">
        <v>0</v>
      </c>
      <c r="X759" s="332">
        <v>10000000</v>
      </c>
      <c r="Y759" s="332">
        <v>0</v>
      </c>
      <c r="Z759" s="332">
        <v>0</v>
      </c>
      <c r="AA759" s="332">
        <v>0</v>
      </c>
      <c r="AB759" s="332">
        <v>0</v>
      </c>
      <c r="AC759" s="332">
        <v>10000000</v>
      </c>
      <c r="AD759" s="332">
        <v>0</v>
      </c>
      <c r="AE759" s="332">
        <v>0</v>
      </c>
      <c r="AF759" s="332">
        <v>10000000</v>
      </c>
      <c r="AG759" s="332">
        <v>0</v>
      </c>
      <c r="AH759" s="332">
        <v>0</v>
      </c>
      <c r="AI759" s="332">
        <v>0</v>
      </c>
      <c r="AJ759" s="332">
        <v>0</v>
      </c>
      <c r="AK759" s="332">
        <v>0</v>
      </c>
      <c r="AL759" s="332">
        <v>0</v>
      </c>
      <c r="AM759" s="332">
        <v>10000000</v>
      </c>
      <c r="AN759" s="332">
        <v>0</v>
      </c>
    </row>
    <row r="760" spans="1:40" s="263" customFormat="1" ht="26.25" customHeight="1" x14ac:dyDescent="0.25">
      <c r="A760" s="44">
        <v>31202102</v>
      </c>
      <c r="B760" s="178" t="s">
        <v>1557</v>
      </c>
      <c r="C760" s="139"/>
      <c r="D760" s="139"/>
      <c r="E760" s="139">
        <v>10000000</v>
      </c>
      <c r="F760" s="139"/>
      <c r="G760" s="139"/>
      <c r="H760" s="138">
        <f t="shared" si="284"/>
        <v>10000000</v>
      </c>
      <c r="I760" s="139">
        <v>0</v>
      </c>
      <c r="J760" s="139">
        <v>0</v>
      </c>
      <c r="K760" s="139">
        <f t="shared" si="285"/>
        <v>10000000</v>
      </c>
      <c r="L760" s="139">
        <v>0</v>
      </c>
      <c r="M760" s="139">
        <v>0</v>
      </c>
      <c r="N760" s="139">
        <f t="shared" si="280"/>
        <v>0</v>
      </c>
      <c r="O760" s="176">
        <v>0</v>
      </c>
      <c r="P760" s="139">
        <v>0</v>
      </c>
      <c r="Q760" s="139">
        <f t="shared" si="281"/>
        <v>0</v>
      </c>
      <c r="R760" s="139">
        <f t="shared" si="282"/>
        <v>10000000</v>
      </c>
      <c r="S760" s="139">
        <f t="shared" si="283"/>
        <v>0</v>
      </c>
      <c r="T760" s="307"/>
      <c r="U760" s="324">
        <v>31202102</v>
      </c>
      <c r="V760" s="329" t="s">
        <v>1557</v>
      </c>
      <c r="W760" s="332">
        <v>0</v>
      </c>
      <c r="X760" s="332">
        <v>10000000</v>
      </c>
      <c r="Y760" s="332">
        <v>0</v>
      </c>
      <c r="Z760" s="332">
        <v>0</v>
      </c>
      <c r="AA760" s="332">
        <v>0</v>
      </c>
      <c r="AB760" s="332">
        <v>0</v>
      </c>
      <c r="AC760" s="332">
        <v>10000000</v>
      </c>
      <c r="AD760" s="332">
        <v>0</v>
      </c>
      <c r="AE760" s="332">
        <v>0</v>
      </c>
      <c r="AF760" s="332">
        <v>10000000</v>
      </c>
      <c r="AG760" s="332">
        <v>0</v>
      </c>
      <c r="AH760" s="332">
        <v>0</v>
      </c>
      <c r="AI760" s="332">
        <v>0</v>
      </c>
      <c r="AJ760" s="332">
        <v>0</v>
      </c>
      <c r="AK760" s="332">
        <v>0</v>
      </c>
      <c r="AL760" s="332">
        <v>0</v>
      </c>
      <c r="AM760" s="332">
        <v>10000000</v>
      </c>
      <c r="AN760" s="332">
        <v>0</v>
      </c>
    </row>
    <row r="761" spans="1:40" s="263" customFormat="1" ht="26.25" customHeight="1" x14ac:dyDescent="0.25">
      <c r="A761" s="177">
        <v>31202103</v>
      </c>
      <c r="B761" s="178" t="s">
        <v>1558</v>
      </c>
      <c r="C761" s="139"/>
      <c r="D761" s="139"/>
      <c r="E761" s="139">
        <v>690428089</v>
      </c>
      <c r="F761" s="139"/>
      <c r="G761" s="139"/>
      <c r="H761" s="138">
        <f t="shared" si="284"/>
        <v>690428089</v>
      </c>
      <c r="I761" s="139">
        <v>0</v>
      </c>
      <c r="J761" s="139">
        <v>0</v>
      </c>
      <c r="K761" s="139">
        <f t="shared" si="285"/>
        <v>690428089</v>
      </c>
      <c r="L761" s="139">
        <v>0</v>
      </c>
      <c r="M761" s="139">
        <v>0</v>
      </c>
      <c r="N761" s="139">
        <f t="shared" si="280"/>
        <v>0</v>
      </c>
      <c r="O761" s="176">
        <v>10121100</v>
      </c>
      <c r="P761" s="139">
        <v>10121100</v>
      </c>
      <c r="Q761" s="139">
        <f t="shared" si="281"/>
        <v>10121100</v>
      </c>
      <c r="R761" s="139">
        <f t="shared" si="282"/>
        <v>680306989</v>
      </c>
      <c r="S761" s="139">
        <f t="shared" si="283"/>
        <v>0</v>
      </c>
      <c r="T761" s="307"/>
      <c r="U761" s="324">
        <v>31202103</v>
      </c>
      <c r="V761" s="329" t="s">
        <v>1558</v>
      </c>
      <c r="W761" s="332">
        <v>0</v>
      </c>
      <c r="X761" s="332">
        <v>690428089</v>
      </c>
      <c r="Y761" s="332">
        <v>0</v>
      </c>
      <c r="Z761" s="332">
        <v>0</v>
      </c>
      <c r="AA761" s="332">
        <v>0</v>
      </c>
      <c r="AB761" s="332">
        <v>0</v>
      </c>
      <c r="AC761" s="332">
        <v>690428089</v>
      </c>
      <c r="AD761" s="332">
        <v>0</v>
      </c>
      <c r="AE761" s="332">
        <v>0</v>
      </c>
      <c r="AF761" s="332">
        <v>690428089</v>
      </c>
      <c r="AG761" s="332">
        <v>0</v>
      </c>
      <c r="AH761" s="332">
        <v>0</v>
      </c>
      <c r="AI761" s="332">
        <v>0</v>
      </c>
      <c r="AJ761" s="332">
        <v>10121100</v>
      </c>
      <c r="AK761" s="332">
        <v>10121100</v>
      </c>
      <c r="AL761" s="332">
        <v>10121100</v>
      </c>
      <c r="AM761" s="332">
        <v>680306989</v>
      </c>
      <c r="AN761" s="332">
        <v>0</v>
      </c>
    </row>
    <row r="762" spans="1:40" s="263" customFormat="1" ht="26.25" customHeight="1" x14ac:dyDescent="0.25">
      <c r="A762" s="240">
        <v>313</v>
      </c>
      <c r="B762" s="241" t="s">
        <v>1559</v>
      </c>
      <c r="C762" s="150"/>
      <c r="D762" s="150">
        <f>+D763+D780+D788+D800</f>
        <v>0</v>
      </c>
      <c r="E762" s="150">
        <f t="shared" ref="E762:P762" si="305">+E763+E780+E788+E800</f>
        <v>4655405709.04</v>
      </c>
      <c r="F762" s="150">
        <f t="shared" si="305"/>
        <v>12171864</v>
      </c>
      <c r="G762" s="150">
        <f t="shared" si="305"/>
        <v>620000000</v>
      </c>
      <c r="H762" s="150">
        <f t="shared" si="284"/>
        <v>5263233845.04</v>
      </c>
      <c r="I762" s="150">
        <f t="shared" si="305"/>
        <v>718875682</v>
      </c>
      <c r="J762" s="150">
        <f t="shared" si="305"/>
        <v>1007582232.96</v>
      </c>
      <c r="K762" s="150">
        <f t="shared" si="285"/>
        <v>4255651612.0799999</v>
      </c>
      <c r="L762" s="150">
        <f t="shared" si="305"/>
        <v>168394820.66999999</v>
      </c>
      <c r="M762" s="150">
        <f t="shared" si="305"/>
        <v>398538346.67000002</v>
      </c>
      <c r="N762" s="150">
        <f t="shared" si="280"/>
        <v>609043886.28999996</v>
      </c>
      <c r="O762" s="150">
        <f t="shared" si="305"/>
        <v>207072615</v>
      </c>
      <c r="P762" s="150">
        <f t="shared" si="305"/>
        <v>1075946625.1700001</v>
      </c>
      <c r="Q762" s="150">
        <f t="shared" si="281"/>
        <v>68364392.210000038</v>
      </c>
      <c r="R762" s="150">
        <f t="shared" si="282"/>
        <v>4187287219.8699999</v>
      </c>
      <c r="S762" s="150">
        <f t="shared" si="283"/>
        <v>398538346.67000002</v>
      </c>
      <c r="T762" s="307"/>
      <c r="U762" s="324">
        <v>313</v>
      </c>
      <c r="V762" s="329" t="s">
        <v>1559</v>
      </c>
      <c r="W762" s="332">
        <v>0</v>
      </c>
      <c r="X762" s="332">
        <v>4655405709.04</v>
      </c>
      <c r="Y762" s="332">
        <v>12171864</v>
      </c>
      <c r="Z762" s="332">
        <v>0</v>
      </c>
      <c r="AA762" s="332">
        <v>0</v>
      </c>
      <c r="AB762" s="332">
        <v>620000000</v>
      </c>
      <c r="AC762" s="332">
        <v>5263233845.04</v>
      </c>
      <c r="AD762" s="332">
        <v>718875682</v>
      </c>
      <c r="AE762" s="332">
        <v>1007582232.9599999</v>
      </c>
      <c r="AF762" s="332">
        <v>4255651612.0799999</v>
      </c>
      <c r="AG762" s="332">
        <v>168394820.66999999</v>
      </c>
      <c r="AH762" s="332">
        <v>409001400</v>
      </c>
      <c r="AI762" s="332">
        <v>611500910.78999996</v>
      </c>
      <c r="AJ762" s="332">
        <v>207072615</v>
      </c>
      <c r="AK762" s="332">
        <v>1075946625.1700001</v>
      </c>
      <c r="AL762" s="332">
        <v>68364392.210000157</v>
      </c>
      <c r="AM762" s="332">
        <v>4187287219.8699999</v>
      </c>
      <c r="AN762" s="332">
        <v>0</v>
      </c>
    </row>
    <row r="763" spans="1:40" s="263" customFormat="1" ht="26.25" customHeight="1" x14ac:dyDescent="0.25">
      <c r="A763" s="240">
        <v>31301</v>
      </c>
      <c r="B763" s="241" t="s">
        <v>1560</v>
      </c>
      <c r="C763" s="150"/>
      <c r="D763" s="150">
        <f>+D764</f>
        <v>0</v>
      </c>
      <c r="E763" s="150">
        <f t="shared" ref="E763:P763" si="306">+E764</f>
        <v>642929500</v>
      </c>
      <c r="F763" s="150">
        <f t="shared" si="306"/>
        <v>0</v>
      </c>
      <c r="G763" s="150">
        <f t="shared" si="306"/>
        <v>620000000</v>
      </c>
      <c r="H763" s="150">
        <f t="shared" si="284"/>
        <v>1262929500</v>
      </c>
      <c r="I763" s="150">
        <f t="shared" si="306"/>
        <v>230783409</v>
      </c>
      <c r="J763" s="150">
        <f t="shared" si="306"/>
        <v>314376301</v>
      </c>
      <c r="K763" s="150">
        <f t="shared" si="285"/>
        <v>948553199</v>
      </c>
      <c r="L763" s="150">
        <f t="shared" si="306"/>
        <v>157187530</v>
      </c>
      <c r="M763" s="150">
        <f t="shared" si="306"/>
        <v>241724932</v>
      </c>
      <c r="N763" s="150">
        <f t="shared" si="280"/>
        <v>72651369</v>
      </c>
      <c r="O763" s="150">
        <f t="shared" si="306"/>
        <v>158789409</v>
      </c>
      <c r="P763" s="150">
        <f t="shared" si="306"/>
        <v>314376301</v>
      </c>
      <c r="Q763" s="150">
        <f t="shared" si="281"/>
        <v>0</v>
      </c>
      <c r="R763" s="150">
        <f t="shared" si="282"/>
        <v>948553199</v>
      </c>
      <c r="S763" s="150">
        <f t="shared" si="283"/>
        <v>241724932</v>
      </c>
      <c r="T763" s="307"/>
      <c r="U763" s="324">
        <v>31301</v>
      </c>
      <c r="V763" s="329" t="s">
        <v>1560</v>
      </c>
      <c r="W763" s="332">
        <v>0</v>
      </c>
      <c r="X763" s="332">
        <v>642929500</v>
      </c>
      <c r="Y763" s="332">
        <v>0</v>
      </c>
      <c r="Z763" s="332">
        <v>0</v>
      </c>
      <c r="AA763" s="332">
        <v>0</v>
      </c>
      <c r="AB763" s="332">
        <v>620000000</v>
      </c>
      <c r="AC763" s="332">
        <v>1262929500</v>
      </c>
      <c r="AD763" s="332">
        <v>230783409</v>
      </c>
      <c r="AE763" s="332">
        <v>314376301</v>
      </c>
      <c r="AF763" s="332">
        <v>948553199</v>
      </c>
      <c r="AG763" s="332">
        <v>157187530</v>
      </c>
      <c r="AH763" s="332">
        <v>241986426</v>
      </c>
      <c r="AI763" s="332">
        <v>73896892</v>
      </c>
      <c r="AJ763" s="332">
        <v>158789409</v>
      </c>
      <c r="AK763" s="332">
        <v>314376301</v>
      </c>
      <c r="AL763" s="332">
        <v>0</v>
      </c>
      <c r="AM763" s="332">
        <v>948553199</v>
      </c>
      <c r="AN763" s="332">
        <v>0</v>
      </c>
    </row>
    <row r="764" spans="1:40" s="263" customFormat="1" x14ac:dyDescent="0.25">
      <c r="A764" s="240">
        <v>313011</v>
      </c>
      <c r="B764" s="241" t="s">
        <v>1561</v>
      </c>
      <c r="C764" s="150"/>
      <c r="D764" s="150">
        <f>+D765+D771+D773+D777+D769</f>
        <v>0</v>
      </c>
      <c r="E764" s="150">
        <f t="shared" ref="E764:P764" si="307">+E765+E771+E773+E777+E769</f>
        <v>642929500</v>
      </c>
      <c r="F764" s="150">
        <f t="shared" si="307"/>
        <v>0</v>
      </c>
      <c r="G764" s="150">
        <f t="shared" si="307"/>
        <v>620000000</v>
      </c>
      <c r="H764" s="150">
        <f t="shared" si="284"/>
        <v>1262929500</v>
      </c>
      <c r="I764" s="150">
        <f t="shared" si="307"/>
        <v>230783409</v>
      </c>
      <c r="J764" s="150">
        <f t="shared" si="307"/>
        <v>314376301</v>
      </c>
      <c r="K764" s="150">
        <f t="shared" si="285"/>
        <v>948553199</v>
      </c>
      <c r="L764" s="150">
        <f t="shared" si="307"/>
        <v>157187530</v>
      </c>
      <c r="M764" s="150">
        <f t="shared" si="307"/>
        <v>241724932</v>
      </c>
      <c r="N764" s="150">
        <f t="shared" si="280"/>
        <v>72651369</v>
      </c>
      <c r="O764" s="150">
        <f t="shared" si="307"/>
        <v>158789409</v>
      </c>
      <c r="P764" s="150">
        <f t="shared" si="307"/>
        <v>314376301</v>
      </c>
      <c r="Q764" s="150">
        <f t="shared" si="281"/>
        <v>0</v>
      </c>
      <c r="R764" s="150">
        <f t="shared" si="282"/>
        <v>948553199</v>
      </c>
      <c r="S764" s="150">
        <f t="shared" si="283"/>
        <v>241724932</v>
      </c>
      <c r="T764" s="307"/>
      <c r="U764" s="324">
        <v>313011</v>
      </c>
      <c r="V764" s="329" t="s">
        <v>1561</v>
      </c>
      <c r="W764" s="332">
        <v>0</v>
      </c>
      <c r="X764" s="332">
        <v>642929500</v>
      </c>
      <c r="Y764" s="332">
        <v>0</v>
      </c>
      <c r="Z764" s="332">
        <v>0</v>
      </c>
      <c r="AA764" s="332">
        <v>0</v>
      </c>
      <c r="AB764" s="332">
        <v>620000000</v>
      </c>
      <c r="AC764" s="332">
        <v>1262929500</v>
      </c>
      <c r="AD764" s="332">
        <v>230783409</v>
      </c>
      <c r="AE764" s="332">
        <v>314376301</v>
      </c>
      <c r="AF764" s="332">
        <v>948553199</v>
      </c>
      <c r="AG764" s="332">
        <v>157187530</v>
      </c>
      <c r="AH764" s="332">
        <v>241986426</v>
      </c>
      <c r="AI764" s="332">
        <v>73896892</v>
      </c>
      <c r="AJ764" s="332">
        <v>158789409</v>
      </c>
      <c r="AK764" s="332">
        <v>314376301</v>
      </c>
      <c r="AL764" s="332">
        <v>0</v>
      </c>
      <c r="AM764" s="332">
        <v>948553199</v>
      </c>
      <c r="AN764" s="332">
        <v>0</v>
      </c>
    </row>
    <row r="765" spans="1:40" s="263" customFormat="1" x14ac:dyDescent="0.25">
      <c r="A765" s="14">
        <v>31301101</v>
      </c>
      <c r="B765" s="9" t="s">
        <v>627</v>
      </c>
      <c r="C765" s="274"/>
      <c r="D765" s="10">
        <f>+D766+D767+D768</f>
        <v>0</v>
      </c>
      <c r="E765" s="10">
        <f t="shared" ref="E765:P765" si="308">+E766+E767+E768</f>
        <v>225354200</v>
      </c>
      <c r="F765" s="10">
        <f t="shared" si="308"/>
        <v>0</v>
      </c>
      <c r="G765" s="10">
        <f t="shared" si="308"/>
        <v>0</v>
      </c>
      <c r="H765" s="10">
        <f t="shared" si="284"/>
        <v>225354200</v>
      </c>
      <c r="I765" s="10">
        <f t="shared" si="308"/>
        <v>44373368</v>
      </c>
      <c r="J765" s="10">
        <f t="shared" si="308"/>
        <v>48946218</v>
      </c>
      <c r="K765" s="10">
        <f t="shared" si="285"/>
        <v>176407982</v>
      </c>
      <c r="L765" s="10">
        <f t="shared" si="308"/>
        <v>2308768</v>
      </c>
      <c r="M765" s="10">
        <f t="shared" si="308"/>
        <v>6603955</v>
      </c>
      <c r="N765" s="10">
        <f t="shared" si="280"/>
        <v>42342263</v>
      </c>
      <c r="O765" s="10">
        <f t="shared" si="308"/>
        <v>2379368</v>
      </c>
      <c r="P765" s="10">
        <f t="shared" si="308"/>
        <v>48946218</v>
      </c>
      <c r="Q765" s="10">
        <f t="shared" si="281"/>
        <v>0</v>
      </c>
      <c r="R765" s="10">
        <f t="shared" si="282"/>
        <v>176407982</v>
      </c>
      <c r="S765" s="10">
        <f t="shared" si="283"/>
        <v>6603955</v>
      </c>
      <c r="T765" s="307"/>
      <c r="U765" s="324">
        <v>31301101</v>
      </c>
      <c r="V765" s="329" t="s">
        <v>627</v>
      </c>
      <c r="W765" s="332">
        <v>0</v>
      </c>
      <c r="X765" s="332">
        <v>225354200</v>
      </c>
      <c r="Y765" s="332">
        <v>0</v>
      </c>
      <c r="Z765" s="332">
        <v>0</v>
      </c>
      <c r="AA765" s="332">
        <v>0</v>
      </c>
      <c r="AB765" s="332">
        <v>0</v>
      </c>
      <c r="AC765" s="332">
        <v>225354200</v>
      </c>
      <c r="AD765" s="332">
        <v>44373368</v>
      </c>
      <c r="AE765" s="332">
        <v>48946218</v>
      </c>
      <c r="AF765" s="332">
        <v>176407982</v>
      </c>
      <c r="AG765" s="332">
        <v>2308768</v>
      </c>
      <c r="AH765" s="332">
        <v>6603955</v>
      </c>
      <c r="AI765" s="332">
        <v>42562295</v>
      </c>
      <c r="AJ765" s="332">
        <v>2379368</v>
      </c>
      <c r="AK765" s="332">
        <v>48946218</v>
      </c>
      <c r="AL765" s="332">
        <v>0</v>
      </c>
      <c r="AM765" s="332">
        <v>176407982</v>
      </c>
      <c r="AN765" s="332">
        <v>0</v>
      </c>
    </row>
    <row r="766" spans="1:40" s="263" customFormat="1" ht="26.25" customHeight="1" x14ac:dyDescent="0.25">
      <c r="A766" s="177">
        <v>3130110101</v>
      </c>
      <c r="B766" s="178" t="s">
        <v>1562</v>
      </c>
      <c r="C766" s="139"/>
      <c r="D766" s="139"/>
      <c r="E766" s="139">
        <v>50000000</v>
      </c>
      <c r="F766" s="139"/>
      <c r="G766" s="139"/>
      <c r="H766" s="138">
        <f t="shared" si="284"/>
        <v>50000000</v>
      </c>
      <c r="I766" s="139">
        <v>0</v>
      </c>
      <c r="J766" s="139">
        <v>0</v>
      </c>
      <c r="K766" s="139">
        <f t="shared" si="285"/>
        <v>50000000</v>
      </c>
      <c r="L766" s="139">
        <v>0</v>
      </c>
      <c r="M766" s="139">
        <v>0</v>
      </c>
      <c r="N766" s="139">
        <f t="shared" si="280"/>
        <v>0</v>
      </c>
      <c r="O766" s="176">
        <v>0</v>
      </c>
      <c r="P766" s="139">
        <v>0</v>
      </c>
      <c r="Q766" s="139">
        <f t="shared" si="281"/>
        <v>0</v>
      </c>
      <c r="R766" s="139">
        <f t="shared" si="282"/>
        <v>50000000</v>
      </c>
      <c r="S766" s="139">
        <f t="shared" si="283"/>
        <v>0</v>
      </c>
      <c r="T766" s="307"/>
      <c r="U766" s="324">
        <v>3130110101</v>
      </c>
      <c r="V766" s="329" t="s">
        <v>1562</v>
      </c>
      <c r="W766" s="332">
        <v>0</v>
      </c>
      <c r="X766" s="332">
        <v>50000000</v>
      </c>
      <c r="Y766" s="332">
        <v>0</v>
      </c>
      <c r="Z766" s="332">
        <v>0</v>
      </c>
      <c r="AA766" s="332">
        <v>0</v>
      </c>
      <c r="AB766" s="332">
        <v>0</v>
      </c>
      <c r="AC766" s="332">
        <v>50000000</v>
      </c>
      <c r="AD766" s="332">
        <v>0</v>
      </c>
      <c r="AE766" s="332">
        <v>0</v>
      </c>
      <c r="AF766" s="332">
        <v>50000000</v>
      </c>
      <c r="AG766" s="332">
        <v>0</v>
      </c>
      <c r="AH766" s="332">
        <v>0</v>
      </c>
      <c r="AI766" s="332">
        <v>0</v>
      </c>
      <c r="AJ766" s="332">
        <v>0</v>
      </c>
      <c r="AK766" s="332">
        <v>0</v>
      </c>
      <c r="AL766" s="332">
        <v>0</v>
      </c>
      <c r="AM766" s="332">
        <v>50000000</v>
      </c>
      <c r="AN766" s="332">
        <v>0</v>
      </c>
    </row>
    <row r="767" spans="1:40" s="263" customFormat="1" ht="26.25" customHeight="1" x14ac:dyDescent="0.25">
      <c r="A767" s="44">
        <v>3130110102</v>
      </c>
      <c r="B767" s="178" t="s">
        <v>1563</v>
      </c>
      <c r="C767" s="139"/>
      <c r="D767" s="139"/>
      <c r="E767" s="139">
        <v>50000000</v>
      </c>
      <c r="F767" s="139"/>
      <c r="G767" s="139"/>
      <c r="H767" s="138">
        <f t="shared" si="284"/>
        <v>50000000</v>
      </c>
      <c r="I767" s="139">
        <v>0</v>
      </c>
      <c r="J767" s="139">
        <v>0</v>
      </c>
      <c r="K767" s="139">
        <f t="shared" si="285"/>
        <v>50000000</v>
      </c>
      <c r="L767" s="139">
        <v>0</v>
      </c>
      <c r="M767" s="139">
        <v>0</v>
      </c>
      <c r="N767" s="139">
        <f t="shared" si="280"/>
        <v>0</v>
      </c>
      <c r="O767" s="176">
        <v>0</v>
      </c>
      <c r="P767" s="139">
        <v>0</v>
      </c>
      <c r="Q767" s="139">
        <f t="shared" si="281"/>
        <v>0</v>
      </c>
      <c r="R767" s="139">
        <f t="shared" si="282"/>
        <v>50000000</v>
      </c>
      <c r="S767" s="139">
        <f t="shared" si="283"/>
        <v>0</v>
      </c>
      <c r="T767" s="307"/>
      <c r="U767" s="324">
        <v>3130110102</v>
      </c>
      <c r="V767" s="329" t="s">
        <v>1563</v>
      </c>
      <c r="W767" s="332">
        <v>0</v>
      </c>
      <c r="X767" s="332">
        <v>50000000</v>
      </c>
      <c r="Y767" s="332">
        <v>0</v>
      </c>
      <c r="Z767" s="332">
        <v>0</v>
      </c>
      <c r="AA767" s="332">
        <v>0</v>
      </c>
      <c r="AB767" s="332">
        <v>0</v>
      </c>
      <c r="AC767" s="332">
        <v>50000000</v>
      </c>
      <c r="AD767" s="332">
        <v>0</v>
      </c>
      <c r="AE767" s="332">
        <v>0</v>
      </c>
      <c r="AF767" s="332">
        <v>50000000</v>
      </c>
      <c r="AG767" s="332">
        <v>0</v>
      </c>
      <c r="AH767" s="332">
        <v>0</v>
      </c>
      <c r="AI767" s="332">
        <v>0</v>
      </c>
      <c r="AJ767" s="332">
        <v>0</v>
      </c>
      <c r="AK767" s="332">
        <v>0</v>
      </c>
      <c r="AL767" s="332">
        <v>0</v>
      </c>
      <c r="AM767" s="332">
        <v>50000000</v>
      </c>
      <c r="AN767" s="332">
        <v>0</v>
      </c>
    </row>
    <row r="768" spans="1:40" s="263" customFormat="1" ht="39" customHeight="1" x14ac:dyDescent="0.25">
      <c r="A768" s="177">
        <v>3130110103</v>
      </c>
      <c r="B768" s="178" t="s">
        <v>1564</v>
      </c>
      <c r="C768" s="139"/>
      <c r="D768" s="139"/>
      <c r="E768" s="139">
        <v>125354200</v>
      </c>
      <c r="F768" s="139"/>
      <c r="G768" s="139"/>
      <c r="H768" s="138">
        <f t="shared" si="284"/>
        <v>125354200</v>
      </c>
      <c r="I768" s="139">
        <v>44373368</v>
      </c>
      <c r="J768" s="139">
        <v>48946218</v>
      </c>
      <c r="K768" s="139">
        <f t="shared" si="285"/>
        <v>76407982</v>
      </c>
      <c r="L768" s="139">
        <v>2308768</v>
      </c>
      <c r="M768" s="139">
        <v>6603955</v>
      </c>
      <c r="N768" s="139">
        <f t="shared" si="280"/>
        <v>42342263</v>
      </c>
      <c r="O768" s="139">
        <v>2379368</v>
      </c>
      <c r="P768" s="139">
        <v>48946218</v>
      </c>
      <c r="Q768" s="139">
        <f t="shared" si="281"/>
        <v>0</v>
      </c>
      <c r="R768" s="139">
        <f t="shared" si="282"/>
        <v>76407982</v>
      </c>
      <c r="S768" s="139">
        <f t="shared" si="283"/>
        <v>6603955</v>
      </c>
      <c r="T768" s="307"/>
      <c r="U768" s="324">
        <v>3130110103</v>
      </c>
      <c r="V768" s="329" t="s">
        <v>1564</v>
      </c>
      <c r="W768" s="332">
        <v>0</v>
      </c>
      <c r="X768" s="332">
        <v>125354200</v>
      </c>
      <c r="Y768" s="332">
        <v>0</v>
      </c>
      <c r="Z768" s="332">
        <v>0</v>
      </c>
      <c r="AA768" s="332">
        <v>0</v>
      </c>
      <c r="AB768" s="332">
        <v>0</v>
      </c>
      <c r="AC768" s="332">
        <v>125354200</v>
      </c>
      <c r="AD768" s="332">
        <v>44373368</v>
      </c>
      <c r="AE768" s="332">
        <v>48946218</v>
      </c>
      <c r="AF768" s="332">
        <v>76407982</v>
      </c>
      <c r="AG768" s="332">
        <v>2308768</v>
      </c>
      <c r="AH768" s="332">
        <v>6603955</v>
      </c>
      <c r="AI768" s="332">
        <v>42562295</v>
      </c>
      <c r="AJ768" s="332">
        <v>2379368</v>
      </c>
      <c r="AK768" s="332">
        <v>48946218</v>
      </c>
      <c r="AL768" s="332">
        <v>0</v>
      </c>
      <c r="AM768" s="332">
        <v>76407982</v>
      </c>
      <c r="AN768" s="332">
        <v>0</v>
      </c>
    </row>
    <row r="769" spans="1:40" s="263" customFormat="1" ht="39" customHeight="1" x14ac:dyDescent="0.25">
      <c r="A769" s="14">
        <v>31301102</v>
      </c>
      <c r="B769" s="9" t="s">
        <v>1760</v>
      </c>
      <c r="C769" s="274"/>
      <c r="D769" s="10">
        <f t="shared" ref="D769:P769" si="309">+D770</f>
        <v>0</v>
      </c>
      <c r="E769" s="10">
        <f t="shared" si="309"/>
        <v>0</v>
      </c>
      <c r="F769" s="10">
        <f t="shared" si="309"/>
        <v>0</v>
      </c>
      <c r="G769" s="10">
        <f t="shared" si="309"/>
        <v>500000000</v>
      </c>
      <c r="H769" s="10">
        <f t="shared" si="284"/>
        <v>500000000</v>
      </c>
      <c r="I769" s="10">
        <f t="shared" si="309"/>
        <v>143185469</v>
      </c>
      <c r="J769" s="10">
        <f t="shared" si="309"/>
        <v>206074699</v>
      </c>
      <c r="K769" s="10">
        <f t="shared" si="285"/>
        <v>293925301</v>
      </c>
      <c r="L769" s="10">
        <f t="shared" si="309"/>
        <v>142292190</v>
      </c>
      <c r="M769" s="10">
        <f t="shared" si="309"/>
        <v>205181420</v>
      </c>
      <c r="N769" s="10">
        <f t="shared" si="280"/>
        <v>893279</v>
      </c>
      <c r="O769" s="10">
        <f t="shared" si="309"/>
        <v>143185469</v>
      </c>
      <c r="P769" s="10">
        <f t="shared" si="309"/>
        <v>206074699</v>
      </c>
      <c r="Q769" s="10">
        <f t="shared" si="281"/>
        <v>0</v>
      </c>
      <c r="R769" s="10">
        <f t="shared" si="282"/>
        <v>293925301</v>
      </c>
      <c r="S769" s="10">
        <f t="shared" si="283"/>
        <v>205181420</v>
      </c>
      <c r="T769" s="307"/>
      <c r="U769" s="324">
        <v>31301102</v>
      </c>
      <c r="V769" s="329" t="s">
        <v>1774</v>
      </c>
      <c r="W769" s="332">
        <v>0</v>
      </c>
      <c r="X769" s="332">
        <v>0</v>
      </c>
      <c r="Y769" s="332">
        <v>0</v>
      </c>
      <c r="Z769" s="332">
        <v>0</v>
      </c>
      <c r="AA769" s="332">
        <v>0</v>
      </c>
      <c r="AB769" s="332">
        <v>500000000</v>
      </c>
      <c r="AC769" s="332">
        <v>500000000</v>
      </c>
      <c r="AD769" s="332">
        <v>143185469</v>
      </c>
      <c r="AE769" s="332">
        <v>206074699</v>
      </c>
      <c r="AF769" s="332">
        <v>293925301</v>
      </c>
      <c r="AG769" s="332">
        <v>142292190</v>
      </c>
      <c r="AH769" s="332">
        <v>205181420</v>
      </c>
      <c r="AI769" s="332">
        <v>893279</v>
      </c>
      <c r="AJ769" s="332">
        <v>143185469</v>
      </c>
      <c r="AK769" s="332">
        <v>206074699</v>
      </c>
      <c r="AL769" s="332">
        <v>0</v>
      </c>
      <c r="AM769" s="332">
        <v>293925301</v>
      </c>
      <c r="AN769" s="332">
        <v>0</v>
      </c>
    </row>
    <row r="770" spans="1:40" s="263" customFormat="1" ht="26.25" customHeight="1" x14ac:dyDescent="0.25">
      <c r="A770" s="177">
        <v>3130110203</v>
      </c>
      <c r="B770" s="178" t="s">
        <v>1760</v>
      </c>
      <c r="C770" s="139"/>
      <c r="D770" s="139"/>
      <c r="E770" s="139"/>
      <c r="F770" s="139"/>
      <c r="G770" s="139">
        <v>500000000</v>
      </c>
      <c r="H770" s="138">
        <f t="shared" si="284"/>
        <v>500000000</v>
      </c>
      <c r="I770" s="139">
        <v>143185469</v>
      </c>
      <c r="J770" s="139">
        <v>206074699</v>
      </c>
      <c r="K770" s="139">
        <f t="shared" si="285"/>
        <v>293925301</v>
      </c>
      <c r="L770" s="139">
        <v>142292190</v>
      </c>
      <c r="M770" s="139">
        <v>205181420</v>
      </c>
      <c r="N770" s="139">
        <f t="shared" si="280"/>
        <v>893279</v>
      </c>
      <c r="O770" s="139">
        <v>143185469</v>
      </c>
      <c r="P770" s="139">
        <v>206074699</v>
      </c>
      <c r="Q770" s="139">
        <f t="shared" si="281"/>
        <v>0</v>
      </c>
      <c r="R770" s="139">
        <f t="shared" si="282"/>
        <v>293925301</v>
      </c>
      <c r="S770" s="139">
        <f t="shared" si="283"/>
        <v>205181420</v>
      </c>
      <c r="T770" s="307"/>
      <c r="U770" s="324">
        <v>3130110203</v>
      </c>
      <c r="V770" s="329" t="s">
        <v>1760</v>
      </c>
      <c r="W770" s="332">
        <v>0</v>
      </c>
      <c r="X770" s="332">
        <v>0</v>
      </c>
      <c r="Y770" s="332">
        <v>0</v>
      </c>
      <c r="Z770" s="332">
        <v>0</v>
      </c>
      <c r="AA770" s="332">
        <v>0</v>
      </c>
      <c r="AB770" s="332">
        <v>500000000</v>
      </c>
      <c r="AC770" s="332">
        <v>500000000</v>
      </c>
      <c r="AD770" s="332">
        <v>143185469</v>
      </c>
      <c r="AE770" s="332">
        <v>206074699</v>
      </c>
      <c r="AF770" s="332">
        <v>293925301</v>
      </c>
      <c r="AG770" s="332">
        <v>142292190</v>
      </c>
      <c r="AH770" s="332">
        <v>205181420</v>
      </c>
      <c r="AI770" s="332">
        <v>893279</v>
      </c>
      <c r="AJ770" s="332">
        <v>143185469</v>
      </c>
      <c r="AK770" s="332">
        <v>206074699</v>
      </c>
      <c r="AL770" s="332">
        <v>0</v>
      </c>
      <c r="AM770" s="332">
        <v>293925301</v>
      </c>
      <c r="AN770" s="332">
        <v>0</v>
      </c>
    </row>
    <row r="771" spans="1:40" s="263" customFormat="1" ht="26.25" customHeight="1" x14ac:dyDescent="0.25">
      <c r="A771" s="14">
        <v>31301103</v>
      </c>
      <c r="B771" s="9" t="s">
        <v>1565</v>
      </c>
      <c r="C771" s="274"/>
      <c r="D771" s="10">
        <f>+D772</f>
        <v>0</v>
      </c>
      <c r="E771" s="10">
        <f t="shared" ref="E771:P771" si="310">+E772</f>
        <v>150000000</v>
      </c>
      <c r="F771" s="10">
        <f t="shared" si="310"/>
        <v>0</v>
      </c>
      <c r="G771" s="10">
        <f t="shared" si="310"/>
        <v>120000000</v>
      </c>
      <c r="H771" s="10">
        <f t="shared" si="284"/>
        <v>270000000</v>
      </c>
      <c r="I771" s="10">
        <f t="shared" si="310"/>
        <v>30000000</v>
      </c>
      <c r="J771" s="10">
        <f t="shared" si="310"/>
        <v>30180812</v>
      </c>
      <c r="K771" s="10">
        <f t="shared" si="285"/>
        <v>239819188</v>
      </c>
      <c r="L771" s="10">
        <f t="shared" si="310"/>
        <v>0</v>
      </c>
      <c r="M771" s="10">
        <f t="shared" si="310"/>
        <v>764985</v>
      </c>
      <c r="N771" s="10">
        <f t="shared" si="280"/>
        <v>29415827</v>
      </c>
      <c r="O771" s="10">
        <f t="shared" si="310"/>
        <v>0</v>
      </c>
      <c r="P771" s="10">
        <f t="shared" si="310"/>
        <v>30180812</v>
      </c>
      <c r="Q771" s="10">
        <f t="shared" si="281"/>
        <v>0</v>
      </c>
      <c r="R771" s="10">
        <f t="shared" si="282"/>
        <v>239819188</v>
      </c>
      <c r="S771" s="10">
        <f t="shared" si="283"/>
        <v>764985</v>
      </c>
      <c r="T771" s="307"/>
      <c r="U771" s="324">
        <v>31301103</v>
      </c>
      <c r="V771" s="329" t="s">
        <v>1565</v>
      </c>
      <c r="W771" s="332">
        <v>0</v>
      </c>
      <c r="X771" s="332">
        <v>150000000</v>
      </c>
      <c r="Y771" s="332">
        <v>0</v>
      </c>
      <c r="Z771" s="332">
        <v>0</v>
      </c>
      <c r="AA771" s="332">
        <v>0</v>
      </c>
      <c r="AB771" s="332">
        <v>120000000</v>
      </c>
      <c r="AC771" s="332">
        <v>270000000</v>
      </c>
      <c r="AD771" s="332">
        <v>30000000</v>
      </c>
      <c r="AE771" s="332">
        <v>30180812</v>
      </c>
      <c r="AF771" s="332">
        <v>239819188</v>
      </c>
      <c r="AG771" s="332">
        <v>0</v>
      </c>
      <c r="AH771" s="332">
        <v>764985</v>
      </c>
      <c r="AI771" s="332">
        <v>30180812</v>
      </c>
      <c r="AJ771" s="332">
        <v>0</v>
      </c>
      <c r="AK771" s="332">
        <v>30180812</v>
      </c>
      <c r="AL771" s="332">
        <v>0</v>
      </c>
      <c r="AM771" s="332">
        <v>239819188</v>
      </c>
      <c r="AN771" s="332">
        <v>0</v>
      </c>
    </row>
    <row r="772" spans="1:40" s="323" customFormat="1" ht="39" customHeight="1" x14ac:dyDescent="0.25">
      <c r="A772" s="177">
        <v>3130110303</v>
      </c>
      <c r="B772" s="178" t="s">
        <v>1566</v>
      </c>
      <c r="C772" s="139"/>
      <c r="D772" s="139"/>
      <c r="E772" s="139">
        <v>150000000</v>
      </c>
      <c r="F772" s="139"/>
      <c r="G772" s="139">
        <v>120000000</v>
      </c>
      <c r="H772" s="138">
        <f t="shared" si="284"/>
        <v>270000000</v>
      </c>
      <c r="I772" s="139">
        <v>30000000</v>
      </c>
      <c r="J772" s="139">
        <v>30180812</v>
      </c>
      <c r="K772" s="139">
        <f t="shared" si="285"/>
        <v>239819188</v>
      </c>
      <c r="L772" s="139">
        <v>0</v>
      </c>
      <c r="M772" s="139">
        <v>764985</v>
      </c>
      <c r="N772" s="139">
        <f t="shared" si="280"/>
        <v>29415827</v>
      </c>
      <c r="O772" s="176">
        <v>0</v>
      </c>
      <c r="P772" s="139">
        <v>30180812</v>
      </c>
      <c r="Q772" s="139">
        <f t="shared" si="281"/>
        <v>0</v>
      </c>
      <c r="R772" s="139">
        <f t="shared" si="282"/>
        <v>239819188</v>
      </c>
      <c r="S772" s="139">
        <f t="shared" si="283"/>
        <v>764985</v>
      </c>
      <c r="U772" s="324">
        <v>3130110303</v>
      </c>
      <c r="V772" s="329" t="s">
        <v>1566</v>
      </c>
      <c r="W772" s="332">
        <v>0</v>
      </c>
      <c r="X772" s="332">
        <v>150000000</v>
      </c>
      <c r="Y772" s="332">
        <v>0</v>
      </c>
      <c r="Z772" s="332">
        <v>0</v>
      </c>
      <c r="AA772" s="332">
        <v>0</v>
      </c>
      <c r="AB772" s="332">
        <v>120000000</v>
      </c>
      <c r="AC772" s="332">
        <v>270000000</v>
      </c>
      <c r="AD772" s="332">
        <v>30000000</v>
      </c>
      <c r="AE772" s="332">
        <v>30180812</v>
      </c>
      <c r="AF772" s="332">
        <v>239819188</v>
      </c>
      <c r="AG772" s="332">
        <v>0</v>
      </c>
      <c r="AH772" s="332">
        <v>764985</v>
      </c>
      <c r="AI772" s="332">
        <v>30180812</v>
      </c>
      <c r="AJ772" s="332">
        <v>0</v>
      </c>
      <c r="AK772" s="332">
        <v>30180812</v>
      </c>
      <c r="AL772" s="332">
        <v>0</v>
      </c>
      <c r="AM772" s="332">
        <v>239819188</v>
      </c>
      <c r="AN772" s="332">
        <v>0</v>
      </c>
    </row>
    <row r="773" spans="1:40" s="323" customFormat="1" ht="26.25" customHeight="1" x14ac:dyDescent="0.25">
      <c r="A773" s="14">
        <v>31301104</v>
      </c>
      <c r="B773" s="9" t="s">
        <v>646</v>
      </c>
      <c r="C773" s="274"/>
      <c r="D773" s="10">
        <f>+D774+D775+D776</f>
        <v>0</v>
      </c>
      <c r="E773" s="10">
        <f t="shared" ref="E773:P773" si="311">+E774+E775+E776</f>
        <v>105575300</v>
      </c>
      <c r="F773" s="10">
        <f t="shared" si="311"/>
        <v>0</v>
      </c>
      <c r="G773" s="10">
        <f t="shared" si="311"/>
        <v>0</v>
      </c>
      <c r="H773" s="10">
        <f t="shared" si="284"/>
        <v>105575300</v>
      </c>
      <c r="I773" s="10">
        <f t="shared" si="311"/>
        <v>13224572</v>
      </c>
      <c r="J773" s="10">
        <f t="shared" si="311"/>
        <v>29174572</v>
      </c>
      <c r="K773" s="10">
        <f t="shared" si="285"/>
        <v>76400728</v>
      </c>
      <c r="L773" s="10">
        <f t="shared" si="311"/>
        <v>12586572</v>
      </c>
      <c r="M773" s="10">
        <f t="shared" si="311"/>
        <v>29174572</v>
      </c>
      <c r="N773" s="10">
        <f t="shared" si="280"/>
        <v>0</v>
      </c>
      <c r="O773" s="10">
        <f t="shared" si="311"/>
        <v>13224572</v>
      </c>
      <c r="P773" s="10">
        <f t="shared" si="311"/>
        <v>29174572</v>
      </c>
      <c r="Q773" s="10">
        <f t="shared" si="281"/>
        <v>0</v>
      </c>
      <c r="R773" s="10">
        <f t="shared" si="282"/>
        <v>76400728</v>
      </c>
      <c r="S773" s="10">
        <f t="shared" si="283"/>
        <v>29174572</v>
      </c>
      <c r="U773" s="324">
        <v>31301104</v>
      </c>
      <c r="V773" s="329" t="s">
        <v>646</v>
      </c>
      <c r="W773" s="332">
        <v>0</v>
      </c>
      <c r="X773" s="332">
        <v>105575300</v>
      </c>
      <c r="Y773" s="332">
        <v>0</v>
      </c>
      <c r="Z773" s="332">
        <v>0</v>
      </c>
      <c r="AA773" s="332">
        <v>0</v>
      </c>
      <c r="AB773" s="332">
        <v>0</v>
      </c>
      <c r="AC773" s="332">
        <v>105575300</v>
      </c>
      <c r="AD773" s="332">
        <v>13224572</v>
      </c>
      <c r="AE773" s="332">
        <v>29174572</v>
      </c>
      <c r="AF773" s="332">
        <v>76400728</v>
      </c>
      <c r="AG773" s="332">
        <v>12586572</v>
      </c>
      <c r="AH773" s="332">
        <v>29436066</v>
      </c>
      <c r="AI773" s="332">
        <v>260506</v>
      </c>
      <c r="AJ773" s="332">
        <v>13224572</v>
      </c>
      <c r="AK773" s="332">
        <v>29174572</v>
      </c>
      <c r="AL773" s="332">
        <v>0</v>
      </c>
      <c r="AM773" s="332">
        <v>76400728</v>
      </c>
      <c r="AN773" s="332">
        <v>0</v>
      </c>
    </row>
    <row r="774" spans="1:40" s="263" customFormat="1" ht="26.25" customHeight="1" x14ac:dyDescent="0.25">
      <c r="A774" s="177">
        <v>3130110401</v>
      </c>
      <c r="B774" s="178" t="s">
        <v>1567</v>
      </c>
      <c r="C774" s="139"/>
      <c r="D774" s="139"/>
      <c r="E774" s="139">
        <v>40000000</v>
      </c>
      <c r="F774" s="139"/>
      <c r="G774" s="139"/>
      <c r="H774" s="138">
        <f t="shared" si="284"/>
        <v>40000000</v>
      </c>
      <c r="I774" s="139">
        <v>0</v>
      </c>
      <c r="J774" s="139">
        <v>0</v>
      </c>
      <c r="K774" s="139">
        <f t="shared" si="285"/>
        <v>40000000</v>
      </c>
      <c r="L774" s="139">
        <v>0</v>
      </c>
      <c r="M774" s="176">
        <f>+J774</f>
        <v>0</v>
      </c>
      <c r="N774" s="139">
        <f t="shared" si="280"/>
        <v>0</v>
      </c>
      <c r="O774" s="176">
        <v>0</v>
      </c>
      <c r="P774" s="139">
        <v>0</v>
      </c>
      <c r="Q774" s="139">
        <f t="shared" si="281"/>
        <v>0</v>
      </c>
      <c r="R774" s="139">
        <f t="shared" si="282"/>
        <v>40000000</v>
      </c>
      <c r="S774" s="139">
        <f t="shared" si="283"/>
        <v>0</v>
      </c>
      <c r="T774" s="307"/>
      <c r="U774" s="324">
        <v>3130110401</v>
      </c>
      <c r="V774" s="329" t="s">
        <v>1567</v>
      </c>
      <c r="W774" s="332">
        <v>0</v>
      </c>
      <c r="X774" s="332">
        <v>40000000</v>
      </c>
      <c r="Y774" s="332">
        <v>0</v>
      </c>
      <c r="Z774" s="332">
        <v>0</v>
      </c>
      <c r="AA774" s="332">
        <v>0</v>
      </c>
      <c r="AB774" s="332">
        <v>0</v>
      </c>
      <c r="AC774" s="332">
        <v>40000000</v>
      </c>
      <c r="AD774" s="332">
        <v>0</v>
      </c>
      <c r="AE774" s="332">
        <v>0</v>
      </c>
      <c r="AF774" s="332">
        <v>40000000</v>
      </c>
      <c r="AG774" s="332">
        <v>0</v>
      </c>
      <c r="AH774" s="332">
        <v>87494</v>
      </c>
      <c r="AI774" s="332">
        <v>-87494</v>
      </c>
      <c r="AJ774" s="332">
        <v>0</v>
      </c>
      <c r="AK774" s="332">
        <v>0</v>
      </c>
      <c r="AL774" s="332">
        <v>0</v>
      </c>
      <c r="AM774" s="332">
        <v>40000000</v>
      </c>
      <c r="AN774" s="332">
        <v>0</v>
      </c>
    </row>
    <row r="775" spans="1:40" s="263" customFormat="1" x14ac:dyDescent="0.25">
      <c r="A775" s="44">
        <v>3130110402</v>
      </c>
      <c r="B775" s="178" t="s">
        <v>1568</v>
      </c>
      <c r="C775" s="139"/>
      <c r="D775" s="139"/>
      <c r="E775" s="139">
        <v>30000000</v>
      </c>
      <c r="F775" s="139"/>
      <c r="G775" s="139"/>
      <c r="H775" s="138">
        <f t="shared" si="284"/>
        <v>30000000</v>
      </c>
      <c r="I775" s="139">
        <v>0</v>
      </c>
      <c r="J775" s="139">
        <v>0</v>
      </c>
      <c r="K775" s="139">
        <f t="shared" si="285"/>
        <v>30000000</v>
      </c>
      <c r="L775" s="139">
        <v>0</v>
      </c>
      <c r="M775" s="139">
        <v>0</v>
      </c>
      <c r="N775" s="139">
        <f t="shared" si="280"/>
        <v>0</v>
      </c>
      <c r="O775" s="176">
        <v>0</v>
      </c>
      <c r="P775" s="139">
        <v>0</v>
      </c>
      <c r="Q775" s="139">
        <f t="shared" si="281"/>
        <v>0</v>
      </c>
      <c r="R775" s="139">
        <f t="shared" si="282"/>
        <v>30000000</v>
      </c>
      <c r="S775" s="139">
        <f t="shared" si="283"/>
        <v>0</v>
      </c>
      <c r="T775" s="307"/>
      <c r="U775" s="324">
        <v>3130110402</v>
      </c>
      <c r="V775" s="329" t="s">
        <v>1568</v>
      </c>
      <c r="W775" s="332">
        <v>0</v>
      </c>
      <c r="X775" s="332">
        <v>30000000</v>
      </c>
      <c r="Y775" s="332">
        <v>0</v>
      </c>
      <c r="Z775" s="332">
        <v>0</v>
      </c>
      <c r="AA775" s="332">
        <v>0</v>
      </c>
      <c r="AB775" s="332">
        <v>0</v>
      </c>
      <c r="AC775" s="332">
        <v>30000000</v>
      </c>
      <c r="AD775" s="332">
        <v>0</v>
      </c>
      <c r="AE775" s="332">
        <v>0</v>
      </c>
      <c r="AF775" s="332">
        <v>30000000</v>
      </c>
      <c r="AG775" s="332">
        <v>0</v>
      </c>
      <c r="AH775" s="332">
        <v>0</v>
      </c>
      <c r="AI775" s="332">
        <v>0</v>
      </c>
      <c r="AJ775" s="332">
        <v>0</v>
      </c>
      <c r="AK775" s="332">
        <v>0</v>
      </c>
      <c r="AL775" s="332">
        <v>0</v>
      </c>
      <c r="AM775" s="332">
        <v>30000000</v>
      </c>
      <c r="AN775" s="332">
        <v>0</v>
      </c>
    </row>
    <row r="776" spans="1:40" s="263" customFormat="1" x14ac:dyDescent="0.25">
      <c r="A776" s="177">
        <v>3130110403</v>
      </c>
      <c r="B776" s="178" t="s">
        <v>1569</v>
      </c>
      <c r="C776" s="139"/>
      <c r="D776" s="139"/>
      <c r="E776" s="139">
        <f>29659300+5916000</f>
        <v>35575300</v>
      </c>
      <c r="F776" s="139"/>
      <c r="G776" s="139"/>
      <c r="H776" s="138">
        <f t="shared" si="284"/>
        <v>35575300</v>
      </c>
      <c r="I776" s="139">
        <v>13224572</v>
      </c>
      <c r="J776" s="139">
        <v>29174572</v>
      </c>
      <c r="K776" s="139">
        <f t="shared" si="285"/>
        <v>6400728</v>
      </c>
      <c r="L776" s="139">
        <v>12586572</v>
      </c>
      <c r="M776" s="176">
        <f>+J776</f>
        <v>29174572</v>
      </c>
      <c r="N776" s="139">
        <f t="shared" si="280"/>
        <v>0</v>
      </c>
      <c r="O776" s="139">
        <v>13224572</v>
      </c>
      <c r="P776" s="139">
        <v>29174572</v>
      </c>
      <c r="Q776" s="139">
        <f t="shared" si="281"/>
        <v>0</v>
      </c>
      <c r="R776" s="139">
        <f t="shared" si="282"/>
        <v>6400728</v>
      </c>
      <c r="S776" s="139">
        <f t="shared" si="283"/>
        <v>29174572</v>
      </c>
      <c r="T776" s="307"/>
      <c r="U776" s="324">
        <v>3130110403</v>
      </c>
      <c r="V776" s="329" t="s">
        <v>1569</v>
      </c>
      <c r="W776" s="332">
        <v>0</v>
      </c>
      <c r="X776" s="332">
        <v>35575300</v>
      </c>
      <c r="Y776" s="332">
        <v>0</v>
      </c>
      <c r="Z776" s="332">
        <v>0</v>
      </c>
      <c r="AA776" s="332">
        <v>0</v>
      </c>
      <c r="AB776" s="332">
        <v>0</v>
      </c>
      <c r="AC776" s="332">
        <v>35575300</v>
      </c>
      <c r="AD776" s="332">
        <v>13224572</v>
      </c>
      <c r="AE776" s="332">
        <v>29174572</v>
      </c>
      <c r="AF776" s="332">
        <v>6400728</v>
      </c>
      <c r="AG776" s="332">
        <v>12586572</v>
      </c>
      <c r="AH776" s="332">
        <v>29348572</v>
      </c>
      <c r="AI776" s="332">
        <v>348000</v>
      </c>
      <c r="AJ776" s="332">
        <v>13224572</v>
      </c>
      <c r="AK776" s="332">
        <v>29174572</v>
      </c>
      <c r="AL776" s="332">
        <v>0</v>
      </c>
      <c r="AM776" s="332">
        <v>6400728</v>
      </c>
      <c r="AN776" s="332">
        <v>0</v>
      </c>
    </row>
    <row r="777" spans="1:40" s="263" customFormat="1" x14ac:dyDescent="0.25">
      <c r="A777" s="14">
        <v>31301105</v>
      </c>
      <c r="B777" s="9" t="s">
        <v>642</v>
      </c>
      <c r="C777" s="274"/>
      <c r="D777" s="10">
        <f>+D778+D779</f>
        <v>0</v>
      </c>
      <c r="E777" s="10">
        <f t="shared" ref="E777:P777" si="312">+E778+E779</f>
        <v>162000000</v>
      </c>
      <c r="F777" s="10">
        <f t="shared" si="312"/>
        <v>0</v>
      </c>
      <c r="G777" s="10">
        <f t="shared" si="312"/>
        <v>0</v>
      </c>
      <c r="H777" s="10">
        <f t="shared" si="284"/>
        <v>162000000</v>
      </c>
      <c r="I777" s="10">
        <f t="shared" si="312"/>
        <v>0</v>
      </c>
      <c r="J777" s="10">
        <f t="shared" si="312"/>
        <v>0</v>
      </c>
      <c r="K777" s="10">
        <f t="shared" si="285"/>
        <v>162000000</v>
      </c>
      <c r="L777" s="10">
        <f t="shared" si="312"/>
        <v>0</v>
      </c>
      <c r="M777" s="10">
        <f t="shared" si="312"/>
        <v>0</v>
      </c>
      <c r="N777" s="10">
        <f t="shared" si="280"/>
        <v>0</v>
      </c>
      <c r="O777" s="10">
        <f t="shared" si="312"/>
        <v>0</v>
      </c>
      <c r="P777" s="10">
        <f t="shared" si="312"/>
        <v>0</v>
      </c>
      <c r="Q777" s="10">
        <f t="shared" si="281"/>
        <v>0</v>
      </c>
      <c r="R777" s="10">
        <f t="shared" si="282"/>
        <v>162000000</v>
      </c>
      <c r="S777" s="10">
        <f t="shared" si="283"/>
        <v>0</v>
      </c>
      <c r="T777" s="307"/>
      <c r="U777" s="324">
        <v>31301105</v>
      </c>
      <c r="V777" s="329" t="s">
        <v>642</v>
      </c>
      <c r="W777" s="332">
        <v>0</v>
      </c>
      <c r="X777" s="332">
        <v>162000000</v>
      </c>
      <c r="Y777" s="332">
        <v>0</v>
      </c>
      <c r="Z777" s="332">
        <v>0</v>
      </c>
      <c r="AA777" s="332">
        <v>0</v>
      </c>
      <c r="AB777" s="332">
        <v>0</v>
      </c>
      <c r="AC777" s="332">
        <v>162000000</v>
      </c>
      <c r="AD777" s="332">
        <v>0</v>
      </c>
      <c r="AE777" s="332">
        <v>0</v>
      </c>
      <c r="AF777" s="332">
        <v>162000000</v>
      </c>
      <c r="AG777" s="332">
        <v>0</v>
      </c>
      <c r="AH777" s="332">
        <v>0</v>
      </c>
      <c r="AI777" s="332">
        <v>0</v>
      </c>
      <c r="AJ777" s="332">
        <v>0</v>
      </c>
      <c r="AK777" s="332">
        <v>0</v>
      </c>
      <c r="AL777" s="332">
        <v>0</v>
      </c>
      <c r="AM777" s="332">
        <v>162000000</v>
      </c>
      <c r="AN777" s="332">
        <v>0</v>
      </c>
    </row>
    <row r="778" spans="1:40" s="263" customFormat="1" x14ac:dyDescent="0.25">
      <c r="A778" s="177">
        <v>3130110501</v>
      </c>
      <c r="B778" s="178" t="s">
        <v>1570</v>
      </c>
      <c r="C778" s="139"/>
      <c r="D778" s="139"/>
      <c r="E778" s="139">
        <v>150000000</v>
      </c>
      <c r="F778" s="139"/>
      <c r="G778" s="139"/>
      <c r="H778" s="138">
        <f t="shared" si="284"/>
        <v>150000000</v>
      </c>
      <c r="I778" s="139">
        <v>0</v>
      </c>
      <c r="J778" s="139">
        <v>0</v>
      </c>
      <c r="K778" s="139">
        <f t="shared" si="285"/>
        <v>150000000</v>
      </c>
      <c r="L778" s="139">
        <v>0</v>
      </c>
      <c r="M778" s="139">
        <v>0</v>
      </c>
      <c r="N778" s="139">
        <f t="shared" si="280"/>
        <v>0</v>
      </c>
      <c r="O778" s="176">
        <v>0</v>
      </c>
      <c r="P778" s="139">
        <v>0</v>
      </c>
      <c r="Q778" s="139">
        <f t="shared" si="281"/>
        <v>0</v>
      </c>
      <c r="R778" s="139">
        <f t="shared" si="282"/>
        <v>150000000</v>
      </c>
      <c r="S778" s="139">
        <f t="shared" si="283"/>
        <v>0</v>
      </c>
      <c r="T778" s="307"/>
      <c r="U778" s="324">
        <v>3130110501</v>
      </c>
      <c r="V778" s="329" t="s">
        <v>1570</v>
      </c>
      <c r="W778" s="332">
        <v>0</v>
      </c>
      <c r="X778" s="332">
        <v>150000000</v>
      </c>
      <c r="Y778" s="332">
        <v>0</v>
      </c>
      <c r="Z778" s="332">
        <v>0</v>
      </c>
      <c r="AA778" s="332">
        <v>0</v>
      </c>
      <c r="AB778" s="332">
        <v>0</v>
      </c>
      <c r="AC778" s="332">
        <v>150000000</v>
      </c>
      <c r="AD778" s="332">
        <v>0</v>
      </c>
      <c r="AE778" s="332">
        <v>0</v>
      </c>
      <c r="AF778" s="332">
        <v>150000000</v>
      </c>
      <c r="AG778" s="332">
        <v>0</v>
      </c>
      <c r="AH778" s="332">
        <v>0</v>
      </c>
      <c r="AI778" s="332">
        <v>0</v>
      </c>
      <c r="AJ778" s="332">
        <v>0</v>
      </c>
      <c r="AK778" s="332">
        <v>0</v>
      </c>
      <c r="AL778" s="332">
        <v>0</v>
      </c>
      <c r="AM778" s="332">
        <v>150000000</v>
      </c>
      <c r="AN778" s="332">
        <v>0</v>
      </c>
    </row>
    <row r="779" spans="1:40" s="263" customFormat="1" x14ac:dyDescent="0.25">
      <c r="A779" s="177">
        <v>3130110503</v>
      </c>
      <c r="B779" s="178" t="s">
        <v>1571</v>
      </c>
      <c r="C779" s="139"/>
      <c r="D779" s="139"/>
      <c r="E779" s="139">
        <v>12000000</v>
      </c>
      <c r="F779" s="139"/>
      <c r="G779" s="139"/>
      <c r="H779" s="138">
        <f t="shared" si="284"/>
        <v>12000000</v>
      </c>
      <c r="I779" s="139">
        <v>0</v>
      </c>
      <c r="J779" s="139">
        <v>0</v>
      </c>
      <c r="K779" s="139">
        <f t="shared" si="285"/>
        <v>12000000</v>
      </c>
      <c r="L779" s="139">
        <v>0</v>
      </c>
      <c r="M779" s="139">
        <v>0</v>
      </c>
      <c r="N779" s="139">
        <f t="shared" si="280"/>
        <v>0</v>
      </c>
      <c r="O779" s="176">
        <v>0</v>
      </c>
      <c r="P779" s="139">
        <v>0</v>
      </c>
      <c r="Q779" s="139">
        <f t="shared" si="281"/>
        <v>0</v>
      </c>
      <c r="R779" s="139">
        <f t="shared" si="282"/>
        <v>12000000</v>
      </c>
      <c r="S779" s="139">
        <f t="shared" si="283"/>
        <v>0</v>
      </c>
      <c r="T779" s="307"/>
      <c r="U779" s="324">
        <v>3130110503</v>
      </c>
      <c r="V779" s="329" t="s">
        <v>1571</v>
      </c>
      <c r="W779" s="332">
        <v>0</v>
      </c>
      <c r="X779" s="332">
        <v>12000000</v>
      </c>
      <c r="Y779" s="332">
        <v>0</v>
      </c>
      <c r="Z779" s="332">
        <v>0</v>
      </c>
      <c r="AA779" s="332">
        <v>0</v>
      </c>
      <c r="AB779" s="332">
        <v>0</v>
      </c>
      <c r="AC779" s="332">
        <v>12000000</v>
      </c>
      <c r="AD779" s="332">
        <v>0</v>
      </c>
      <c r="AE779" s="332">
        <v>0</v>
      </c>
      <c r="AF779" s="332">
        <v>12000000</v>
      </c>
      <c r="AG779" s="332">
        <v>0</v>
      </c>
      <c r="AH779" s="332">
        <v>0</v>
      </c>
      <c r="AI779" s="332">
        <v>0</v>
      </c>
      <c r="AJ779" s="332">
        <v>0</v>
      </c>
      <c r="AK779" s="332">
        <v>0</v>
      </c>
      <c r="AL779" s="332">
        <v>0</v>
      </c>
      <c r="AM779" s="332">
        <v>12000000</v>
      </c>
      <c r="AN779" s="332">
        <v>0</v>
      </c>
    </row>
    <row r="780" spans="1:40" s="263" customFormat="1" x14ac:dyDescent="0.25">
      <c r="A780" s="240">
        <v>31302</v>
      </c>
      <c r="B780" s="241" t="s">
        <v>1572</v>
      </c>
      <c r="C780" s="150"/>
      <c r="D780" s="150">
        <f>+D781</f>
        <v>0</v>
      </c>
      <c r="E780" s="150">
        <f t="shared" ref="E780:P780" si="313">+E781</f>
        <v>401559266.03999996</v>
      </c>
      <c r="F780" s="150">
        <f t="shared" si="313"/>
        <v>0</v>
      </c>
      <c r="G780" s="150">
        <f t="shared" si="313"/>
        <v>0</v>
      </c>
      <c r="H780" s="150">
        <f t="shared" si="284"/>
        <v>401559266.03999996</v>
      </c>
      <c r="I780" s="150">
        <f t="shared" si="313"/>
        <v>0</v>
      </c>
      <c r="J780" s="150">
        <f t="shared" si="313"/>
        <v>23125065.670000002</v>
      </c>
      <c r="K780" s="150">
        <f t="shared" si="285"/>
        <v>378434200.36999995</v>
      </c>
      <c r="L780" s="150">
        <f t="shared" si="313"/>
        <v>-9708684.3300000001</v>
      </c>
      <c r="M780" s="150">
        <f t="shared" si="313"/>
        <v>23125065.670000002</v>
      </c>
      <c r="N780" s="150">
        <f t="shared" si="280"/>
        <v>0</v>
      </c>
      <c r="O780" s="150">
        <f t="shared" si="313"/>
        <v>0</v>
      </c>
      <c r="P780" s="150">
        <f t="shared" si="313"/>
        <v>23125065.670000002</v>
      </c>
      <c r="Q780" s="150">
        <f t="shared" si="281"/>
        <v>0</v>
      </c>
      <c r="R780" s="150">
        <f t="shared" si="282"/>
        <v>378434200.36999995</v>
      </c>
      <c r="S780" s="150">
        <f t="shared" si="283"/>
        <v>23125065.670000002</v>
      </c>
      <c r="T780" s="307"/>
      <c r="U780" s="324">
        <v>31302</v>
      </c>
      <c r="V780" s="329" t="s">
        <v>1572</v>
      </c>
      <c r="W780" s="332">
        <v>0</v>
      </c>
      <c r="X780" s="332">
        <v>401559266.03999996</v>
      </c>
      <c r="Y780" s="332">
        <v>0</v>
      </c>
      <c r="Z780" s="332">
        <v>0</v>
      </c>
      <c r="AA780" s="332">
        <v>0</v>
      </c>
      <c r="AB780" s="332">
        <v>0</v>
      </c>
      <c r="AC780" s="332">
        <v>401559266.03999996</v>
      </c>
      <c r="AD780" s="332">
        <v>0</v>
      </c>
      <c r="AE780" s="332">
        <v>23125065.670000002</v>
      </c>
      <c r="AF780" s="332">
        <v>378434200.36999995</v>
      </c>
      <c r="AG780" s="332">
        <v>-9708684.3300000001</v>
      </c>
      <c r="AH780" s="332">
        <v>32833750</v>
      </c>
      <c r="AI780" s="332">
        <v>0</v>
      </c>
      <c r="AJ780" s="332">
        <v>0</v>
      </c>
      <c r="AK780" s="332">
        <v>23125065.670000002</v>
      </c>
      <c r="AL780" s="332">
        <v>0</v>
      </c>
      <c r="AM780" s="332">
        <v>378434200.36999995</v>
      </c>
      <c r="AN780" s="332">
        <v>0</v>
      </c>
    </row>
    <row r="781" spans="1:40" s="263" customFormat="1" x14ac:dyDescent="0.25">
      <c r="A781" s="240">
        <v>313021</v>
      </c>
      <c r="B781" s="241" t="s">
        <v>1573</v>
      </c>
      <c r="C781" s="150"/>
      <c r="D781" s="150">
        <f>+D782+D786</f>
        <v>0</v>
      </c>
      <c r="E781" s="150">
        <f t="shared" ref="E781:P781" si="314">+E782+E786</f>
        <v>401559266.03999996</v>
      </c>
      <c r="F781" s="150">
        <f t="shared" si="314"/>
        <v>0</v>
      </c>
      <c r="G781" s="150">
        <f t="shared" si="314"/>
        <v>0</v>
      </c>
      <c r="H781" s="150">
        <f t="shared" si="284"/>
        <v>401559266.03999996</v>
      </c>
      <c r="I781" s="150">
        <f t="shared" si="314"/>
        <v>0</v>
      </c>
      <c r="J781" s="150">
        <f t="shared" si="314"/>
        <v>23125065.670000002</v>
      </c>
      <c r="K781" s="150">
        <f t="shared" si="285"/>
        <v>378434200.36999995</v>
      </c>
      <c r="L781" s="150">
        <f t="shared" si="314"/>
        <v>-9708684.3300000001</v>
      </c>
      <c r="M781" s="150">
        <f t="shared" si="314"/>
        <v>23125065.670000002</v>
      </c>
      <c r="N781" s="150">
        <f t="shared" si="280"/>
        <v>0</v>
      </c>
      <c r="O781" s="150">
        <f t="shared" si="314"/>
        <v>0</v>
      </c>
      <c r="P781" s="150">
        <f t="shared" si="314"/>
        <v>23125065.670000002</v>
      </c>
      <c r="Q781" s="150">
        <f t="shared" si="281"/>
        <v>0</v>
      </c>
      <c r="R781" s="150">
        <f t="shared" si="282"/>
        <v>378434200.36999995</v>
      </c>
      <c r="S781" s="150">
        <f t="shared" si="283"/>
        <v>23125065.670000002</v>
      </c>
      <c r="T781" s="307"/>
      <c r="U781" s="324">
        <v>313021</v>
      </c>
      <c r="V781" s="329" t="s">
        <v>1573</v>
      </c>
      <c r="W781" s="332">
        <v>0</v>
      </c>
      <c r="X781" s="332">
        <v>401559266.03999996</v>
      </c>
      <c r="Y781" s="332">
        <v>0</v>
      </c>
      <c r="Z781" s="332">
        <v>0</v>
      </c>
      <c r="AA781" s="332">
        <v>0</v>
      </c>
      <c r="AB781" s="332">
        <v>0</v>
      </c>
      <c r="AC781" s="332">
        <v>401559266.03999996</v>
      </c>
      <c r="AD781" s="332">
        <v>0</v>
      </c>
      <c r="AE781" s="332">
        <v>23125065.670000002</v>
      </c>
      <c r="AF781" s="332">
        <v>378434200.36999995</v>
      </c>
      <c r="AG781" s="332">
        <v>-9708684.3300000001</v>
      </c>
      <c r="AH781" s="332">
        <v>32833750</v>
      </c>
      <c r="AI781" s="332">
        <v>0</v>
      </c>
      <c r="AJ781" s="332">
        <v>0</v>
      </c>
      <c r="AK781" s="332">
        <v>23125065.670000002</v>
      </c>
      <c r="AL781" s="332">
        <v>0</v>
      </c>
      <c r="AM781" s="332">
        <v>378434200.36999995</v>
      </c>
      <c r="AN781" s="332">
        <v>0</v>
      </c>
    </row>
    <row r="782" spans="1:40" s="263" customFormat="1" x14ac:dyDescent="0.25">
      <c r="A782" s="14">
        <v>31302101</v>
      </c>
      <c r="B782" s="9" t="s">
        <v>1574</v>
      </c>
      <c r="C782" s="274"/>
      <c r="D782" s="10">
        <f>+D783+D784+D785</f>
        <v>0</v>
      </c>
      <c r="E782" s="10">
        <f t="shared" ref="E782:P782" si="315">+E783+E784+E785</f>
        <v>391559266.03999996</v>
      </c>
      <c r="F782" s="10">
        <f t="shared" si="315"/>
        <v>0</v>
      </c>
      <c r="G782" s="10">
        <f t="shared" si="315"/>
        <v>0</v>
      </c>
      <c r="H782" s="10">
        <f t="shared" si="284"/>
        <v>391559266.03999996</v>
      </c>
      <c r="I782" s="10">
        <f t="shared" si="315"/>
        <v>0</v>
      </c>
      <c r="J782" s="10">
        <f t="shared" si="315"/>
        <v>23125065.670000002</v>
      </c>
      <c r="K782" s="10">
        <f t="shared" si="285"/>
        <v>368434200.36999995</v>
      </c>
      <c r="L782" s="10">
        <f t="shared" si="315"/>
        <v>-9708684.3300000001</v>
      </c>
      <c r="M782" s="10">
        <f t="shared" si="315"/>
        <v>23125065.670000002</v>
      </c>
      <c r="N782" s="10">
        <f t="shared" ref="N782:N845" si="316">+J782-M782</f>
        <v>0</v>
      </c>
      <c r="O782" s="10">
        <f t="shared" si="315"/>
        <v>0</v>
      </c>
      <c r="P782" s="10">
        <f t="shared" si="315"/>
        <v>23125065.670000002</v>
      </c>
      <c r="Q782" s="10">
        <f t="shared" ref="Q782:Q845" si="317">+P782-J782</f>
        <v>0</v>
      </c>
      <c r="R782" s="10">
        <f t="shared" ref="R782:R845" si="318">+H782-P782</f>
        <v>368434200.36999995</v>
      </c>
      <c r="S782" s="10">
        <f t="shared" ref="S782:S845" si="319">+M782</f>
        <v>23125065.670000002</v>
      </c>
      <c r="T782" s="307"/>
      <c r="U782" s="324">
        <v>31302101</v>
      </c>
      <c r="V782" s="329" t="s">
        <v>1574</v>
      </c>
      <c r="W782" s="332">
        <v>0</v>
      </c>
      <c r="X782" s="332">
        <v>391559266.03999996</v>
      </c>
      <c r="Y782" s="332">
        <v>0</v>
      </c>
      <c r="Z782" s="332">
        <v>0</v>
      </c>
      <c r="AA782" s="332">
        <v>0</v>
      </c>
      <c r="AB782" s="332">
        <v>0</v>
      </c>
      <c r="AC782" s="332">
        <v>391559266.03999996</v>
      </c>
      <c r="AD782" s="332">
        <v>0</v>
      </c>
      <c r="AE782" s="332">
        <v>23125065.670000002</v>
      </c>
      <c r="AF782" s="332">
        <v>368434200.36999995</v>
      </c>
      <c r="AG782" s="332">
        <v>-9708684.3300000001</v>
      </c>
      <c r="AH782" s="332">
        <v>32833750</v>
      </c>
      <c r="AI782" s="332">
        <v>0</v>
      </c>
      <c r="AJ782" s="332">
        <v>0</v>
      </c>
      <c r="AK782" s="332">
        <v>23125065.670000002</v>
      </c>
      <c r="AL782" s="332">
        <v>0</v>
      </c>
      <c r="AM782" s="332">
        <v>368434200.36999995</v>
      </c>
      <c r="AN782" s="332">
        <v>0</v>
      </c>
    </row>
    <row r="783" spans="1:40" s="263" customFormat="1" x14ac:dyDescent="0.25">
      <c r="A783" s="177">
        <v>3130210101</v>
      </c>
      <c r="B783" s="178" t="s">
        <v>1575</v>
      </c>
      <c r="C783" s="139"/>
      <c r="D783" s="139"/>
      <c r="E783" s="139">
        <v>80000000</v>
      </c>
      <c r="F783" s="139"/>
      <c r="G783" s="139"/>
      <c r="H783" s="138">
        <f t="shared" ref="H783:H846" si="320">+D783+E783-F783+G783</f>
        <v>80000000</v>
      </c>
      <c r="I783" s="139">
        <v>0</v>
      </c>
      <c r="J783" s="139">
        <v>0</v>
      </c>
      <c r="K783" s="139">
        <f t="shared" ref="K783:K846" si="321">+H783-J783</f>
        <v>80000000</v>
      </c>
      <c r="L783" s="139">
        <v>0</v>
      </c>
      <c r="M783" s="139">
        <v>0</v>
      </c>
      <c r="N783" s="139">
        <f t="shared" si="316"/>
        <v>0</v>
      </c>
      <c r="O783" s="176">
        <v>0</v>
      </c>
      <c r="P783" s="139">
        <v>0</v>
      </c>
      <c r="Q783" s="139">
        <f t="shared" si="317"/>
        <v>0</v>
      </c>
      <c r="R783" s="139">
        <f t="shared" si="318"/>
        <v>80000000</v>
      </c>
      <c r="S783" s="139">
        <f t="shared" si="319"/>
        <v>0</v>
      </c>
      <c r="T783" s="307"/>
      <c r="U783" s="324">
        <v>3130210101</v>
      </c>
      <c r="V783" s="329" t="s">
        <v>1575</v>
      </c>
      <c r="W783" s="332">
        <v>0</v>
      </c>
      <c r="X783" s="332">
        <v>80000000</v>
      </c>
      <c r="Y783" s="332">
        <v>0</v>
      </c>
      <c r="Z783" s="332">
        <v>0</v>
      </c>
      <c r="AA783" s="332">
        <v>0</v>
      </c>
      <c r="AB783" s="332">
        <v>0</v>
      </c>
      <c r="AC783" s="332">
        <v>80000000</v>
      </c>
      <c r="AD783" s="332">
        <v>0</v>
      </c>
      <c r="AE783" s="332">
        <v>0</v>
      </c>
      <c r="AF783" s="332">
        <v>80000000</v>
      </c>
      <c r="AG783" s="332">
        <v>0</v>
      </c>
      <c r="AH783" s="332">
        <v>0</v>
      </c>
      <c r="AI783" s="332">
        <v>0</v>
      </c>
      <c r="AJ783" s="332">
        <v>0</v>
      </c>
      <c r="AK783" s="332">
        <v>0</v>
      </c>
      <c r="AL783" s="332">
        <v>0</v>
      </c>
      <c r="AM783" s="332">
        <v>80000000</v>
      </c>
      <c r="AN783" s="332">
        <v>0</v>
      </c>
    </row>
    <row r="784" spans="1:40" s="263" customFormat="1" x14ac:dyDescent="0.25">
      <c r="A784" s="44">
        <v>3130210102</v>
      </c>
      <c r="B784" s="178" t="s">
        <v>1576</v>
      </c>
      <c r="C784" s="139"/>
      <c r="D784" s="139"/>
      <c r="E784" s="139">
        <v>150000000</v>
      </c>
      <c r="F784" s="139"/>
      <c r="G784" s="139"/>
      <c r="H784" s="138">
        <f t="shared" si="320"/>
        <v>150000000</v>
      </c>
      <c r="I784" s="139">
        <v>0</v>
      </c>
      <c r="J784" s="139">
        <v>0</v>
      </c>
      <c r="K784" s="139">
        <f t="shared" si="321"/>
        <v>150000000</v>
      </c>
      <c r="L784" s="139">
        <v>0</v>
      </c>
      <c r="M784" s="139">
        <v>0</v>
      </c>
      <c r="N784" s="139">
        <f t="shared" si="316"/>
        <v>0</v>
      </c>
      <c r="O784" s="176">
        <v>0</v>
      </c>
      <c r="P784" s="139">
        <v>0</v>
      </c>
      <c r="Q784" s="139">
        <f t="shared" si="317"/>
        <v>0</v>
      </c>
      <c r="R784" s="139">
        <f t="shared" si="318"/>
        <v>150000000</v>
      </c>
      <c r="S784" s="139">
        <f t="shared" si="319"/>
        <v>0</v>
      </c>
      <c r="T784" s="307"/>
      <c r="U784" s="324">
        <v>3130210102</v>
      </c>
      <c r="V784" s="329" t="s">
        <v>1576</v>
      </c>
      <c r="W784" s="332">
        <v>0</v>
      </c>
      <c r="X784" s="332">
        <v>150000000</v>
      </c>
      <c r="Y784" s="332">
        <v>0</v>
      </c>
      <c r="Z784" s="332">
        <v>0</v>
      </c>
      <c r="AA784" s="332">
        <v>0</v>
      </c>
      <c r="AB784" s="332">
        <v>0</v>
      </c>
      <c r="AC784" s="332">
        <v>150000000</v>
      </c>
      <c r="AD784" s="332">
        <v>0</v>
      </c>
      <c r="AE784" s="332">
        <v>0</v>
      </c>
      <c r="AF784" s="332">
        <v>150000000</v>
      </c>
      <c r="AG784" s="332">
        <v>0</v>
      </c>
      <c r="AH784" s="332">
        <v>0</v>
      </c>
      <c r="AI784" s="332">
        <v>0</v>
      </c>
      <c r="AJ784" s="332">
        <v>0</v>
      </c>
      <c r="AK784" s="332">
        <v>0</v>
      </c>
      <c r="AL784" s="332">
        <v>0</v>
      </c>
      <c r="AM784" s="332">
        <v>150000000</v>
      </c>
      <c r="AN784" s="332">
        <v>0</v>
      </c>
    </row>
    <row r="785" spans="1:40" s="263" customFormat="1" x14ac:dyDescent="0.25">
      <c r="A785" s="177">
        <v>3130210103</v>
      </c>
      <c r="B785" s="178" t="s">
        <v>1577</v>
      </c>
      <c r="C785" s="139"/>
      <c r="D785" s="139"/>
      <c r="E785" s="139">
        <f>159428508+2130758.04</f>
        <v>161559266.03999999</v>
      </c>
      <c r="F785" s="139"/>
      <c r="G785" s="139"/>
      <c r="H785" s="138">
        <f t="shared" si="320"/>
        <v>161559266.03999999</v>
      </c>
      <c r="I785" s="139">
        <v>0</v>
      </c>
      <c r="J785" s="139">
        <v>23125065.670000002</v>
      </c>
      <c r="K785" s="139">
        <f t="shared" si="321"/>
        <v>138434200.37</v>
      </c>
      <c r="L785" s="139">
        <v>-9708684.3300000001</v>
      </c>
      <c r="M785" s="176">
        <f>+J785</f>
        <v>23125065.670000002</v>
      </c>
      <c r="N785" s="139">
        <f t="shared" si="316"/>
        <v>0</v>
      </c>
      <c r="O785" s="139">
        <v>0</v>
      </c>
      <c r="P785" s="139">
        <v>23125065.670000002</v>
      </c>
      <c r="Q785" s="139">
        <f t="shared" si="317"/>
        <v>0</v>
      </c>
      <c r="R785" s="139">
        <f t="shared" si="318"/>
        <v>138434200.37</v>
      </c>
      <c r="S785" s="139">
        <f t="shared" si="319"/>
        <v>23125065.670000002</v>
      </c>
      <c r="T785" s="307"/>
      <c r="U785" s="324">
        <v>3130210103</v>
      </c>
      <c r="V785" s="329" t="s">
        <v>1577</v>
      </c>
      <c r="W785" s="332">
        <v>0</v>
      </c>
      <c r="X785" s="332">
        <v>161559266.03999999</v>
      </c>
      <c r="Y785" s="332">
        <v>0</v>
      </c>
      <c r="Z785" s="332">
        <v>0</v>
      </c>
      <c r="AA785" s="332">
        <v>0</v>
      </c>
      <c r="AB785" s="332">
        <v>0</v>
      </c>
      <c r="AC785" s="332">
        <v>161559266.03999999</v>
      </c>
      <c r="AD785" s="332">
        <v>0</v>
      </c>
      <c r="AE785" s="332">
        <v>23125065.670000002</v>
      </c>
      <c r="AF785" s="332">
        <v>138434200.37</v>
      </c>
      <c r="AG785" s="332">
        <v>-9708684.3300000001</v>
      </c>
      <c r="AH785" s="332">
        <v>32833750</v>
      </c>
      <c r="AI785" s="332">
        <v>0</v>
      </c>
      <c r="AJ785" s="332">
        <v>0</v>
      </c>
      <c r="AK785" s="332">
        <v>23125065.670000002</v>
      </c>
      <c r="AL785" s="332">
        <v>0</v>
      </c>
      <c r="AM785" s="332">
        <v>138434200.37</v>
      </c>
      <c r="AN785" s="332">
        <v>0</v>
      </c>
    </row>
    <row r="786" spans="1:40" s="263" customFormat="1" x14ac:dyDescent="0.25">
      <c r="A786" s="14">
        <v>31302102</v>
      </c>
      <c r="B786" s="9" t="s">
        <v>1578</v>
      </c>
      <c r="C786" s="274"/>
      <c r="D786" s="10">
        <f>+D787</f>
        <v>0</v>
      </c>
      <c r="E786" s="10">
        <f t="shared" ref="E786:P786" si="322">+E787</f>
        <v>10000000</v>
      </c>
      <c r="F786" s="10">
        <f t="shared" si="322"/>
        <v>0</v>
      </c>
      <c r="G786" s="10">
        <f t="shared" si="322"/>
        <v>0</v>
      </c>
      <c r="H786" s="10">
        <f t="shared" si="320"/>
        <v>10000000</v>
      </c>
      <c r="I786" s="10">
        <f t="shared" si="322"/>
        <v>0</v>
      </c>
      <c r="J786" s="10">
        <f t="shared" si="322"/>
        <v>0</v>
      </c>
      <c r="K786" s="10">
        <f t="shared" si="321"/>
        <v>10000000</v>
      </c>
      <c r="L786" s="10">
        <f t="shared" si="322"/>
        <v>0</v>
      </c>
      <c r="M786" s="10">
        <f t="shared" si="322"/>
        <v>0</v>
      </c>
      <c r="N786" s="10">
        <f t="shared" si="316"/>
        <v>0</v>
      </c>
      <c r="O786" s="10">
        <f t="shared" si="322"/>
        <v>0</v>
      </c>
      <c r="P786" s="10">
        <f t="shared" si="322"/>
        <v>0</v>
      </c>
      <c r="Q786" s="10">
        <f t="shared" si="317"/>
        <v>0</v>
      </c>
      <c r="R786" s="10">
        <f t="shared" si="318"/>
        <v>10000000</v>
      </c>
      <c r="S786" s="10">
        <f t="shared" si="319"/>
        <v>0</v>
      </c>
      <c r="T786" s="307"/>
      <c r="U786" s="324">
        <v>31302102</v>
      </c>
      <c r="V786" s="329" t="s">
        <v>1578</v>
      </c>
      <c r="W786" s="332">
        <v>0</v>
      </c>
      <c r="X786" s="332">
        <v>10000000</v>
      </c>
      <c r="Y786" s="332">
        <v>0</v>
      </c>
      <c r="Z786" s="332">
        <v>0</v>
      </c>
      <c r="AA786" s="332">
        <v>0</v>
      </c>
      <c r="AB786" s="332">
        <v>0</v>
      </c>
      <c r="AC786" s="332">
        <v>10000000</v>
      </c>
      <c r="AD786" s="332">
        <v>0</v>
      </c>
      <c r="AE786" s="332">
        <v>0</v>
      </c>
      <c r="AF786" s="332">
        <v>10000000</v>
      </c>
      <c r="AG786" s="332">
        <v>0</v>
      </c>
      <c r="AH786" s="332">
        <v>0</v>
      </c>
      <c r="AI786" s="332">
        <v>0</v>
      </c>
      <c r="AJ786" s="332">
        <v>0</v>
      </c>
      <c r="AK786" s="332">
        <v>0</v>
      </c>
      <c r="AL786" s="332">
        <v>0</v>
      </c>
      <c r="AM786" s="332">
        <v>10000000</v>
      </c>
      <c r="AN786" s="332">
        <v>0</v>
      </c>
    </row>
    <row r="787" spans="1:40" s="263" customFormat="1" x14ac:dyDescent="0.25">
      <c r="A787" s="177">
        <v>3130210201</v>
      </c>
      <c r="B787" s="178" t="s">
        <v>1579</v>
      </c>
      <c r="C787" s="139"/>
      <c r="D787" s="139"/>
      <c r="E787" s="139">
        <v>10000000</v>
      </c>
      <c r="F787" s="139"/>
      <c r="G787" s="139"/>
      <c r="H787" s="138">
        <f t="shared" si="320"/>
        <v>10000000</v>
      </c>
      <c r="I787" s="139">
        <v>0</v>
      </c>
      <c r="J787" s="139">
        <v>0</v>
      </c>
      <c r="K787" s="139">
        <f t="shared" si="321"/>
        <v>10000000</v>
      </c>
      <c r="L787" s="139">
        <v>0</v>
      </c>
      <c r="M787" s="139">
        <v>0</v>
      </c>
      <c r="N787" s="139">
        <f t="shared" si="316"/>
        <v>0</v>
      </c>
      <c r="O787" s="176">
        <v>0</v>
      </c>
      <c r="P787" s="139">
        <v>0</v>
      </c>
      <c r="Q787" s="139">
        <f t="shared" si="317"/>
        <v>0</v>
      </c>
      <c r="R787" s="139">
        <f t="shared" si="318"/>
        <v>10000000</v>
      </c>
      <c r="S787" s="139">
        <f t="shared" si="319"/>
        <v>0</v>
      </c>
      <c r="T787" s="307"/>
      <c r="U787" s="324">
        <v>3130210201</v>
      </c>
      <c r="V787" s="329" t="s">
        <v>1579</v>
      </c>
      <c r="W787" s="332">
        <v>0</v>
      </c>
      <c r="X787" s="332">
        <v>10000000</v>
      </c>
      <c r="Y787" s="332">
        <v>0</v>
      </c>
      <c r="Z787" s="332">
        <v>0</v>
      </c>
      <c r="AA787" s="332">
        <v>0</v>
      </c>
      <c r="AB787" s="332">
        <v>0</v>
      </c>
      <c r="AC787" s="332">
        <v>10000000</v>
      </c>
      <c r="AD787" s="332">
        <v>0</v>
      </c>
      <c r="AE787" s="332">
        <v>0</v>
      </c>
      <c r="AF787" s="332">
        <v>10000000</v>
      </c>
      <c r="AG787" s="332">
        <v>0</v>
      </c>
      <c r="AH787" s="332">
        <v>0</v>
      </c>
      <c r="AI787" s="332">
        <v>0</v>
      </c>
      <c r="AJ787" s="332">
        <v>0</v>
      </c>
      <c r="AK787" s="332">
        <v>0</v>
      </c>
      <c r="AL787" s="332">
        <v>0</v>
      </c>
      <c r="AM787" s="332">
        <v>10000000</v>
      </c>
      <c r="AN787" s="332">
        <v>0</v>
      </c>
    </row>
    <row r="788" spans="1:40" s="263" customFormat="1" x14ac:dyDescent="0.25">
      <c r="A788" s="240">
        <v>31303</v>
      </c>
      <c r="B788" s="241" t="s">
        <v>1580</v>
      </c>
      <c r="C788" s="150"/>
      <c r="D788" s="150">
        <f>+D789</f>
        <v>0</v>
      </c>
      <c r="E788" s="150">
        <f t="shared" ref="E788:P788" si="323">+E789</f>
        <v>744499929</v>
      </c>
      <c r="F788" s="150">
        <f t="shared" si="323"/>
        <v>0</v>
      </c>
      <c r="G788" s="150">
        <f t="shared" si="323"/>
        <v>0</v>
      </c>
      <c r="H788" s="150">
        <f t="shared" si="320"/>
        <v>744499929</v>
      </c>
      <c r="I788" s="150">
        <f t="shared" si="323"/>
        <v>19336898</v>
      </c>
      <c r="J788" s="150">
        <f t="shared" si="323"/>
        <v>53404653.789999999</v>
      </c>
      <c r="K788" s="150">
        <f t="shared" si="321"/>
        <v>691095275.21000004</v>
      </c>
      <c r="L788" s="150">
        <f t="shared" si="323"/>
        <v>0</v>
      </c>
      <c r="M788" s="150">
        <f t="shared" si="323"/>
        <v>2024884</v>
      </c>
      <c r="N788" s="150">
        <f t="shared" si="316"/>
        <v>51379769.789999999</v>
      </c>
      <c r="O788" s="150">
        <f t="shared" si="323"/>
        <v>46341575</v>
      </c>
      <c r="P788" s="150">
        <f t="shared" si="323"/>
        <v>117108385</v>
      </c>
      <c r="Q788" s="150">
        <f t="shared" si="317"/>
        <v>63703731.210000001</v>
      </c>
      <c r="R788" s="150">
        <f t="shared" si="318"/>
        <v>627391544</v>
      </c>
      <c r="S788" s="150">
        <f t="shared" si="319"/>
        <v>2024884</v>
      </c>
      <c r="T788" s="307"/>
      <c r="U788" s="324">
        <v>31303</v>
      </c>
      <c r="V788" s="329" t="s">
        <v>1580</v>
      </c>
      <c r="W788" s="332">
        <v>0</v>
      </c>
      <c r="X788" s="332">
        <v>744499929</v>
      </c>
      <c r="Y788" s="332">
        <v>0</v>
      </c>
      <c r="Z788" s="332">
        <v>0</v>
      </c>
      <c r="AA788" s="332">
        <v>0</v>
      </c>
      <c r="AB788" s="332">
        <v>0</v>
      </c>
      <c r="AC788" s="332">
        <v>744499929</v>
      </c>
      <c r="AD788" s="332">
        <v>19336898</v>
      </c>
      <c r="AE788" s="332">
        <v>53404653.789999999</v>
      </c>
      <c r="AF788" s="332">
        <v>691095275.21000004</v>
      </c>
      <c r="AG788" s="332">
        <v>0</v>
      </c>
      <c r="AH788" s="332">
        <v>2024884</v>
      </c>
      <c r="AI788" s="332">
        <v>51379769.789999999</v>
      </c>
      <c r="AJ788" s="332">
        <v>46341575</v>
      </c>
      <c r="AK788" s="332">
        <v>117108385</v>
      </c>
      <c r="AL788" s="332">
        <v>63703731.210000001</v>
      </c>
      <c r="AM788" s="332">
        <v>627391544</v>
      </c>
      <c r="AN788" s="332">
        <v>0</v>
      </c>
    </row>
    <row r="789" spans="1:40" s="263" customFormat="1" x14ac:dyDescent="0.25">
      <c r="A789" s="240">
        <v>313031</v>
      </c>
      <c r="B789" s="241" t="s">
        <v>1581</v>
      </c>
      <c r="C789" s="150"/>
      <c r="D789" s="150">
        <f>+D790+D793+D797</f>
        <v>0</v>
      </c>
      <c r="E789" s="150">
        <f t="shared" ref="E789:P789" si="324">+E790+E793+E797</f>
        <v>744499929</v>
      </c>
      <c r="F789" s="150">
        <f t="shared" si="324"/>
        <v>0</v>
      </c>
      <c r="G789" s="150">
        <f t="shared" si="324"/>
        <v>0</v>
      </c>
      <c r="H789" s="150">
        <f t="shared" si="320"/>
        <v>744499929</v>
      </c>
      <c r="I789" s="150">
        <f t="shared" si="324"/>
        <v>19336898</v>
      </c>
      <c r="J789" s="150">
        <f t="shared" si="324"/>
        <v>53404653.789999999</v>
      </c>
      <c r="K789" s="150">
        <f t="shared" si="321"/>
        <v>691095275.21000004</v>
      </c>
      <c r="L789" s="150">
        <f t="shared" si="324"/>
        <v>0</v>
      </c>
      <c r="M789" s="150">
        <f t="shared" si="324"/>
        <v>2024884</v>
      </c>
      <c r="N789" s="150">
        <f t="shared" si="316"/>
        <v>51379769.789999999</v>
      </c>
      <c r="O789" s="150">
        <f t="shared" si="324"/>
        <v>46341575</v>
      </c>
      <c r="P789" s="150">
        <f t="shared" si="324"/>
        <v>117108385</v>
      </c>
      <c r="Q789" s="150">
        <f t="shared" si="317"/>
        <v>63703731.210000001</v>
      </c>
      <c r="R789" s="150">
        <f t="shared" si="318"/>
        <v>627391544</v>
      </c>
      <c r="S789" s="150">
        <f t="shared" si="319"/>
        <v>2024884</v>
      </c>
      <c r="T789" s="307"/>
      <c r="U789" s="324">
        <v>313031</v>
      </c>
      <c r="V789" s="329" t="s">
        <v>1581</v>
      </c>
      <c r="W789" s="332">
        <v>0</v>
      </c>
      <c r="X789" s="332">
        <v>744499929</v>
      </c>
      <c r="Y789" s="332">
        <v>0</v>
      </c>
      <c r="Z789" s="332">
        <v>0</v>
      </c>
      <c r="AA789" s="332">
        <v>0</v>
      </c>
      <c r="AB789" s="332">
        <v>0</v>
      </c>
      <c r="AC789" s="332">
        <v>744499929</v>
      </c>
      <c r="AD789" s="332">
        <v>19336898</v>
      </c>
      <c r="AE789" s="332">
        <v>53404653.789999999</v>
      </c>
      <c r="AF789" s="332">
        <v>691095275.21000004</v>
      </c>
      <c r="AG789" s="332">
        <v>0</v>
      </c>
      <c r="AH789" s="332">
        <v>2024884</v>
      </c>
      <c r="AI789" s="332">
        <v>51379769.789999999</v>
      </c>
      <c r="AJ789" s="332">
        <v>46341575</v>
      </c>
      <c r="AK789" s="332">
        <v>117108385</v>
      </c>
      <c r="AL789" s="332">
        <v>63703731.210000001</v>
      </c>
      <c r="AM789" s="332">
        <v>627391544</v>
      </c>
      <c r="AN789" s="332">
        <v>0</v>
      </c>
    </row>
    <row r="790" spans="1:40" s="263" customFormat="1" x14ac:dyDescent="0.25">
      <c r="A790" s="14">
        <v>31303101</v>
      </c>
      <c r="B790" s="9" t="s">
        <v>1582</v>
      </c>
      <c r="C790" s="274"/>
      <c r="D790" s="10">
        <f>+D791+D792</f>
        <v>0</v>
      </c>
      <c r="E790" s="10">
        <f t="shared" ref="E790:P790" si="325">+E791+E792</f>
        <v>142959266</v>
      </c>
      <c r="F790" s="10">
        <f t="shared" si="325"/>
        <v>0</v>
      </c>
      <c r="G790" s="10">
        <f t="shared" si="325"/>
        <v>0</v>
      </c>
      <c r="H790" s="10">
        <f t="shared" si="320"/>
        <v>142959266</v>
      </c>
      <c r="I790" s="10">
        <f t="shared" si="325"/>
        <v>15000000</v>
      </c>
      <c r="J790" s="10">
        <f t="shared" si="325"/>
        <v>31604884</v>
      </c>
      <c r="K790" s="10">
        <f t="shared" si="321"/>
        <v>111354382</v>
      </c>
      <c r="L790" s="10">
        <f t="shared" si="325"/>
        <v>0</v>
      </c>
      <c r="M790" s="10">
        <f t="shared" si="325"/>
        <v>1604884</v>
      </c>
      <c r="N790" s="10">
        <f t="shared" si="316"/>
        <v>30000000</v>
      </c>
      <c r="O790" s="10">
        <f t="shared" si="325"/>
        <v>0</v>
      </c>
      <c r="P790" s="10">
        <f t="shared" si="325"/>
        <v>43632040</v>
      </c>
      <c r="Q790" s="10">
        <f t="shared" si="317"/>
        <v>12027156</v>
      </c>
      <c r="R790" s="10">
        <f t="shared" si="318"/>
        <v>99327226</v>
      </c>
      <c r="S790" s="10">
        <f t="shared" si="319"/>
        <v>1604884</v>
      </c>
      <c r="T790" s="307"/>
      <c r="U790" s="324">
        <v>31303101</v>
      </c>
      <c r="V790" s="329" t="s">
        <v>1582</v>
      </c>
      <c r="W790" s="332">
        <v>0</v>
      </c>
      <c r="X790" s="332">
        <v>142959266</v>
      </c>
      <c r="Y790" s="332">
        <v>0</v>
      </c>
      <c r="Z790" s="332">
        <v>0</v>
      </c>
      <c r="AA790" s="332">
        <v>0</v>
      </c>
      <c r="AB790" s="332">
        <v>0</v>
      </c>
      <c r="AC790" s="332">
        <v>142959266</v>
      </c>
      <c r="AD790" s="332">
        <v>15000000</v>
      </c>
      <c r="AE790" s="332">
        <v>31604884</v>
      </c>
      <c r="AF790" s="332">
        <v>111354382</v>
      </c>
      <c r="AG790" s="332">
        <v>0</v>
      </c>
      <c r="AH790" s="332">
        <v>1604884</v>
      </c>
      <c r="AI790" s="332">
        <v>30000000</v>
      </c>
      <c r="AJ790" s="332">
        <v>0</v>
      </c>
      <c r="AK790" s="332">
        <v>43632040</v>
      </c>
      <c r="AL790" s="332">
        <v>12027156</v>
      </c>
      <c r="AM790" s="332">
        <v>99327226</v>
      </c>
      <c r="AN790" s="332">
        <v>0</v>
      </c>
    </row>
    <row r="791" spans="1:40" s="263" customFormat="1" x14ac:dyDescent="0.25">
      <c r="A791" s="44">
        <v>3130310102</v>
      </c>
      <c r="B791" s="178" t="s">
        <v>1583</v>
      </c>
      <c r="C791" s="139"/>
      <c r="D791" s="139"/>
      <c r="E791" s="139">
        <v>20000000</v>
      </c>
      <c r="F791" s="139"/>
      <c r="G791" s="139"/>
      <c r="H791" s="138">
        <f t="shared" si="320"/>
        <v>20000000</v>
      </c>
      <c r="I791" s="139">
        <v>0</v>
      </c>
      <c r="J791" s="139">
        <v>0</v>
      </c>
      <c r="K791" s="139">
        <f t="shared" si="321"/>
        <v>20000000</v>
      </c>
      <c r="L791" s="139">
        <v>0</v>
      </c>
      <c r="M791" s="139">
        <v>0</v>
      </c>
      <c r="N791" s="139">
        <f t="shared" si="316"/>
        <v>0</v>
      </c>
      <c r="O791" s="176">
        <v>0</v>
      </c>
      <c r="P791" s="139">
        <v>0</v>
      </c>
      <c r="Q791" s="139">
        <f t="shared" si="317"/>
        <v>0</v>
      </c>
      <c r="R791" s="139">
        <f t="shared" si="318"/>
        <v>20000000</v>
      </c>
      <c r="S791" s="139">
        <f t="shared" si="319"/>
        <v>0</v>
      </c>
      <c r="T791" s="307"/>
      <c r="U791" s="324">
        <v>3130310102</v>
      </c>
      <c r="V791" s="329" t="s">
        <v>1583</v>
      </c>
      <c r="W791" s="332">
        <v>0</v>
      </c>
      <c r="X791" s="332">
        <v>20000000</v>
      </c>
      <c r="Y791" s="332">
        <v>0</v>
      </c>
      <c r="Z791" s="332">
        <v>0</v>
      </c>
      <c r="AA791" s="332">
        <v>0</v>
      </c>
      <c r="AB791" s="332">
        <v>0</v>
      </c>
      <c r="AC791" s="332">
        <v>20000000</v>
      </c>
      <c r="AD791" s="332">
        <v>0</v>
      </c>
      <c r="AE791" s="332">
        <v>0</v>
      </c>
      <c r="AF791" s="332">
        <v>20000000</v>
      </c>
      <c r="AG791" s="332">
        <v>0</v>
      </c>
      <c r="AH791" s="332">
        <v>0</v>
      </c>
      <c r="AI791" s="332">
        <v>0</v>
      </c>
      <c r="AJ791" s="332">
        <v>0</v>
      </c>
      <c r="AK791" s="332">
        <v>0</v>
      </c>
      <c r="AL791" s="332">
        <v>0</v>
      </c>
      <c r="AM791" s="332">
        <v>20000000</v>
      </c>
      <c r="AN791" s="332">
        <v>0</v>
      </c>
    </row>
    <row r="792" spans="1:40" s="263" customFormat="1" x14ac:dyDescent="0.25">
      <c r="A792" s="177">
        <v>3130310103</v>
      </c>
      <c r="B792" s="178" t="s">
        <v>1584</v>
      </c>
      <c r="C792" s="139"/>
      <c r="D792" s="139"/>
      <c r="E792" s="139">
        <v>122959266</v>
      </c>
      <c r="F792" s="139"/>
      <c r="G792" s="139"/>
      <c r="H792" s="138">
        <f t="shared" si="320"/>
        <v>122959266</v>
      </c>
      <c r="I792" s="139">
        <v>15000000</v>
      </c>
      <c r="J792" s="139">
        <v>31604884</v>
      </c>
      <c r="K792" s="139">
        <f t="shared" si="321"/>
        <v>91354382</v>
      </c>
      <c r="L792" s="139">
        <v>0</v>
      </c>
      <c r="M792" s="139">
        <v>1604884</v>
      </c>
      <c r="N792" s="139">
        <f t="shared" si="316"/>
        <v>30000000</v>
      </c>
      <c r="O792" s="139">
        <v>0</v>
      </c>
      <c r="P792" s="139">
        <v>43632040</v>
      </c>
      <c r="Q792" s="139">
        <f t="shared" si="317"/>
        <v>12027156</v>
      </c>
      <c r="R792" s="139">
        <f t="shared" si="318"/>
        <v>79327226</v>
      </c>
      <c r="S792" s="139">
        <f t="shared" si="319"/>
        <v>1604884</v>
      </c>
      <c r="T792" s="307"/>
      <c r="U792" s="324">
        <v>3130310103</v>
      </c>
      <c r="V792" s="329" t="s">
        <v>1584</v>
      </c>
      <c r="W792" s="332">
        <v>0</v>
      </c>
      <c r="X792" s="332">
        <v>122959266</v>
      </c>
      <c r="Y792" s="332">
        <v>0</v>
      </c>
      <c r="Z792" s="332">
        <v>0</v>
      </c>
      <c r="AA792" s="332">
        <v>0</v>
      </c>
      <c r="AB792" s="332">
        <v>0</v>
      </c>
      <c r="AC792" s="332">
        <v>122959266</v>
      </c>
      <c r="AD792" s="332">
        <v>15000000</v>
      </c>
      <c r="AE792" s="332">
        <v>31604884</v>
      </c>
      <c r="AF792" s="332">
        <v>91354382</v>
      </c>
      <c r="AG792" s="332">
        <v>0</v>
      </c>
      <c r="AH792" s="332">
        <v>1604884</v>
      </c>
      <c r="AI792" s="332">
        <v>30000000</v>
      </c>
      <c r="AJ792" s="332">
        <v>0</v>
      </c>
      <c r="AK792" s="332">
        <v>43632040</v>
      </c>
      <c r="AL792" s="332">
        <v>12027156</v>
      </c>
      <c r="AM792" s="332">
        <v>79327226</v>
      </c>
      <c r="AN792" s="332">
        <v>0</v>
      </c>
    </row>
    <row r="793" spans="1:40" s="263" customFormat="1" x14ac:dyDescent="0.25">
      <c r="A793" s="14">
        <v>31303102</v>
      </c>
      <c r="B793" s="9" t="s">
        <v>662</v>
      </c>
      <c r="C793" s="274"/>
      <c r="D793" s="10">
        <f>+D794+D795+D796</f>
        <v>0</v>
      </c>
      <c r="E793" s="10">
        <f t="shared" ref="E793:P793" si="326">+E794+E795+E796</f>
        <v>589459750</v>
      </c>
      <c r="F793" s="10">
        <f t="shared" si="326"/>
        <v>0</v>
      </c>
      <c r="G793" s="10">
        <f t="shared" si="326"/>
        <v>0</v>
      </c>
      <c r="H793" s="10">
        <f t="shared" si="320"/>
        <v>589459750</v>
      </c>
      <c r="I793" s="10">
        <f t="shared" si="326"/>
        <v>4336898</v>
      </c>
      <c r="J793" s="10">
        <f t="shared" si="326"/>
        <v>21799769.789999999</v>
      </c>
      <c r="K793" s="10">
        <f t="shared" si="321"/>
        <v>567659980.21000004</v>
      </c>
      <c r="L793" s="10">
        <f t="shared" si="326"/>
        <v>0</v>
      </c>
      <c r="M793" s="10">
        <f t="shared" si="326"/>
        <v>420000</v>
      </c>
      <c r="N793" s="10">
        <f t="shared" si="316"/>
        <v>21379769.789999999</v>
      </c>
      <c r="O793" s="10">
        <f t="shared" si="326"/>
        <v>46341575</v>
      </c>
      <c r="P793" s="10">
        <f t="shared" si="326"/>
        <v>73476345</v>
      </c>
      <c r="Q793" s="10">
        <f t="shared" si="317"/>
        <v>51676575.210000001</v>
      </c>
      <c r="R793" s="10">
        <f t="shared" si="318"/>
        <v>515983405</v>
      </c>
      <c r="S793" s="10">
        <f t="shared" si="319"/>
        <v>420000</v>
      </c>
      <c r="T793" s="307"/>
      <c r="U793" s="324">
        <v>31303102</v>
      </c>
      <c r="V793" s="329" t="s">
        <v>662</v>
      </c>
      <c r="W793" s="332">
        <v>0</v>
      </c>
      <c r="X793" s="332">
        <v>589459750</v>
      </c>
      <c r="Y793" s="332">
        <v>0</v>
      </c>
      <c r="Z793" s="332">
        <v>0</v>
      </c>
      <c r="AA793" s="332">
        <v>0</v>
      </c>
      <c r="AB793" s="332">
        <v>0</v>
      </c>
      <c r="AC793" s="332">
        <v>589459750</v>
      </c>
      <c r="AD793" s="332">
        <v>4336898</v>
      </c>
      <c r="AE793" s="332">
        <v>21799769.789999999</v>
      </c>
      <c r="AF793" s="332">
        <v>567659980.21000004</v>
      </c>
      <c r="AG793" s="332">
        <v>0</v>
      </c>
      <c r="AH793" s="332">
        <v>420000</v>
      </c>
      <c r="AI793" s="332">
        <v>21379769.789999999</v>
      </c>
      <c r="AJ793" s="332">
        <v>46341575</v>
      </c>
      <c r="AK793" s="332">
        <v>73476345</v>
      </c>
      <c r="AL793" s="332">
        <v>51676575.210000001</v>
      </c>
      <c r="AM793" s="332">
        <v>515983405</v>
      </c>
      <c r="AN793" s="332">
        <v>0</v>
      </c>
    </row>
    <row r="794" spans="1:40" s="263" customFormat="1" x14ac:dyDescent="0.25">
      <c r="A794" s="177">
        <v>3130310201</v>
      </c>
      <c r="B794" s="178" t="s">
        <v>1585</v>
      </c>
      <c r="C794" s="139"/>
      <c r="D794" s="139"/>
      <c r="E794" s="139">
        <v>100000000</v>
      </c>
      <c r="F794" s="139"/>
      <c r="G794" s="139"/>
      <c r="H794" s="138">
        <f t="shared" si="320"/>
        <v>100000000</v>
      </c>
      <c r="I794" s="139">
        <v>0</v>
      </c>
      <c r="J794" s="139">
        <v>0</v>
      </c>
      <c r="K794" s="139">
        <f t="shared" si="321"/>
        <v>100000000</v>
      </c>
      <c r="L794" s="139">
        <v>0</v>
      </c>
      <c r="M794" s="139">
        <v>0</v>
      </c>
      <c r="N794" s="139">
        <f t="shared" si="316"/>
        <v>0</v>
      </c>
      <c r="O794" s="176">
        <v>0</v>
      </c>
      <c r="P794" s="139">
        <v>0</v>
      </c>
      <c r="Q794" s="139">
        <f t="shared" si="317"/>
        <v>0</v>
      </c>
      <c r="R794" s="139">
        <f t="shared" si="318"/>
        <v>100000000</v>
      </c>
      <c r="S794" s="139">
        <f t="shared" si="319"/>
        <v>0</v>
      </c>
      <c r="T794" s="307"/>
      <c r="U794" s="324">
        <v>3130310201</v>
      </c>
      <c r="V794" s="329" t="s">
        <v>1585</v>
      </c>
      <c r="W794" s="332">
        <v>0</v>
      </c>
      <c r="X794" s="332">
        <v>100000000</v>
      </c>
      <c r="Y794" s="332">
        <v>0</v>
      </c>
      <c r="Z794" s="332">
        <v>0</v>
      </c>
      <c r="AA794" s="332">
        <v>0</v>
      </c>
      <c r="AB794" s="332">
        <v>0</v>
      </c>
      <c r="AC794" s="332">
        <v>100000000</v>
      </c>
      <c r="AD794" s="332">
        <v>0</v>
      </c>
      <c r="AE794" s="332">
        <v>0</v>
      </c>
      <c r="AF794" s="332">
        <v>100000000</v>
      </c>
      <c r="AG794" s="332">
        <v>0</v>
      </c>
      <c r="AH794" s="332">
        <v>0</v>
      </c>
      <c r="AI794" s="332">
        <v>0</v>
      </c>
      <c r="AJ794" s="332">
        <v>0</v>
      </c>
      <c r="AK794" s="332">
        <v>0</v>
      </c>
      <c r="AL794" s="332">
        <v>0</v>
      </c>
      <c r="AM794" s="332">
        <v>100000000</v>
      </c>
      <c r="AN794" s="332">
        <v>0</v>
      </c>
    </row>
    <row r="795" spans="1:40" s="263" customFormat="1" x14ac:dyDescent="0.25">
      <c r="A795" s="44">
        <v>3130310202</v>
      </c>
      <c r="B795" s="178" t="s">
        <v>1586</v>
      </c>
      <c r="C795" s="139"/>
      <c r="D795" s="139"/>
      <c r="E795" s="139">
        <v>48000000</v>
      </c>
      <c r="F795" s="139"/>
      <c r="G795" s="139"/>
      <c r="H795" s="138">
        <f t="shared" si="320"/>
        <v>48000000</v>
      </c>
      <c r="I795" s="139">
        <v>0</v>
      </c>
      <c r="J795" s="139">
        <v>420000</v>
      </c>
      <c r="K795" s="139">
        <f t="shared" si="321"/>
        <v>47580000</v>
      </c>
      <c r="L795" s="139">
        <v>0</v>
      </c>
      <c r="M795" s="139">
        <v>420000</v>
      </c>
      <c r="N795" s="139">
        <f t="shared" si="316"/>
        <v>0</v>
      </c>
      <c r="O795" s="139">
        <v>0</v>
      </c>
      <c r="P795" s="139">
        <v>420000</v>
      </c>
      <c r="Q795" s="139">
        <f t="shared" si="317"/>
        <v>0</v>
      </c>
      <c r="R795" s="139">
        <f t="shared" si="318"/>
        <v>47580000</v>
      </c>
      <c r="S795" s="139">
        <f t="shared" si="319"/>
        <v>420000</v>
      </c>
      <c r="T795" s="307"/>
      <c r="U795" s="324">
        <v>3130310202</v>
      </c>
      <c r="V795" s="329" t="s">
        <v>1586</v>
      </c>
      <c r="W795" s="332">
        <v>0</v>
      </c>
      <c r="X795" s="332">
        <v>48000000</v>
      </c>
      <c r="Y795" s="332">
        <v>0</v>
      </c>
      <c r="Z795" s="332">
        <v>0</v>
      </c>
      <c r="AA795" s="332">
        <v>0</v>
      </c>
      <c r="AB795" s="332">
        <v>0</v>
      </c>
      <c r="AC795" s="332">
        <v>48000000</v>
      </c>
      <c r="AD795" s="332">
        <v>0</v>
      </c>
      <c r="AE795" s="332">
        <v>420000</v>
      </c>
      <c r="AF795" s="332">
        <v>47580000</v>
      </c>
      <c r="AG795" s="332">
        <v>0</v>
      </c>
      <c r="AH795" s="332">
        <v>420000</v>
      </c>
      <c r="AI795" s="332">
        <v>0</v>
      </c>
      <c r="AJ795" s="332">
        <v>0</v>
      </c>
      <c r="AK795" s="332">
        <v>420000</v>
      </c>
      <c r="AL795" s="332">
        <v>0</v>
      </c>
      <c r="AM795" s="332">
        <v>47580000</v>
      </c>
      <c r="AN795" s="332">
        <v>0</v>
      </c>
    </row>
    <row r="796" spans="1:40" s="263" customFormat="1" x14ac:dyDescent="0.25">
      <c r="A796" s="177">
        <v>3130310203</v>
      </c>
      <c r="B796" s="178" t="s">
        <v>1587</v>
      </c>
      <c r="C796" s="139"/>
      <c r="D796" s="139"/>
      <c r="E796" s="139">
        <v>441459750</v>
      </c>
      <c r="F796" s="139"/>
      <c r="G796" s="139"/>
      <c r="H796" s="138">
        <f t="shared" si="320"/>
        <v>441459750</v>
      </c>
      <c r="I796" s="139">
        <v>4336898</v>
      </c>
      <c r="J796" s="139">
        <v>21379769.789999999</v>
      </c>
      <c r="K796" s="139">
        <f t="shared" si="321"/>
        <v>420079980.20999998</v>
      </c>
      <c r="L796" s="139">
        <v>0</v>
      </c>
      <c r="M796" s="139">
        <v>0</v>
      </c>
      <c r="N796" s="139">
        <f t="shared" si="316"/>
        <v>21379769.789999999</v>
      </c>
      <c r="O796" s="139">
        <v>46341575</v>
      </c>
      <c r="P796" s="139">
        <v>73056345</v>
      </c>
      <c r="Q796" s="139">
        <f t="shared" si="317"/>
        <v>51676575.210000001</v>
      </c>
      <c r="R796" s="139">
        <f t="shared" si="318"/>
        <v>368403405</v>
      </c>
      <c r="S796" s="139">
        <f t="shared" si="319"/>
        <v>0</v>
      </c>
      <c r="T796" s="307"/>
      <c r="U796" s="324">
        <v>3130310203</v>
      </c>
      <c r="V796" s="329" t="s">
        <v>1587</v>
      </c>
      <c r="W796" s="332">
        <v>0</v>
      </c>
      <c r="X796" s="332">
        <v>441459750</v>
      </c>
      <c r="Y796" s="332">
        <v>0</v>
      </c>
      <c r="Z796" s="332">
        <v>0</v>
      </c>
      <c r="AA796" s="332">
        <v>0</v>
      </c>
      <c r="AB796" s="332">
        <v>0</v>
      </c>
      <c r="AC796" s="332">
        <v>441459750</v>
      </c>
      <c r="AD796" s="332">
        <v>4336898</v>
      </c>
      <c r="AE796" s="332">
        <v>21379769.789999999</v>
      </c>
      <c r="AF796" s="332">
        <v>420079980.20999998</v>
      </c>
      <c r="AG796" s="332">
        <v>0</v>
      </c>
      <c r="AH796" s="332">
        <v>0</v>
      </c>
      <c r="AI796" s="332">
        <v>21379769.789999999</v>
      </c>
      <c r="AJ796" s="332">
        <v>46341575</v>
      </c>
      <c r="AK796" s="332">
        <v>73056345</v>
      </c>
      <c r="AL796" s="332">
        <v>51676575.210000001</v>
      </c>
      <c r="AM796" s="332">
        <v>368403405</v>
      </c>
      <c r="AN796" s="332">
        <v>0</v>
      </c>
    </row>
    <row r="797" spans="1:40" s="263" customFormat="1" x14ac:dyDescent="0.25">
      <c r="A797" s="14">
        <v>31303103</v>
      </c>
      <c r="B797" s="9" t="s">
        <v>1588</v>
      </c>
      <c r="C797" s="274"/>
      <c r="D797" s="10">
        <f>+D798+D799</f>
        <v>0</v>
      </c>
      <c r="E797" s="10">
        <f t="shared" ref="E797:P797" si="327">+E798+E799</f>
        <v>12080913</v>
      </c>
      <c r="F797" s="10">
        <f t="shared" si="327"/>
        <v>0</v>
      </c>
      <c r="G797" s="10">
        <f t="shared" si="327"/>
        <v>0</v>
      </c>
      <c r="H797" s="10">
        <f t="shared" si="320"/>
        <v>12080913</v>
      </c>
      <c r="I797" s="10">
        <f t="shared" si="327"/>
        <v>0</v>
      </c>
      <c r="J797" s="10">
        <f t="shared" si="327"/>
        <v>0</v>
      </c>
      <c r="K797" s="10">
        <f t="shared" si="321"/>
        <v>12080913</v>
      </c>
      <c r="L797" s="10">
        <f t="shared" si="327"/>
        <v>0</v>
      </c>
      <c r="M797" s="10">
        <f t="shared" si="327"/>
        <v>0</v>
      </c>
      <c r="N797" s="10">
        <f t="shared" si="316"/>
        <v>0</v>
      </c>
      <c r="O797" s="10">
        <f t="shared" si="327"/>
        <v>0</v>
      </c>
      <c r="P797" s="10">
        <f t="shared" si="327"/>
        <v>0</v>
      </c>
      <c r="Q797" s="10">
        <f t="shared" si="317"/>
        <v>0</v>
      </c>
      <c r="R797" s="10">
        <f t="shared" si="318"/>
        <v>12080913</v>
      </c>
      <c r="S797" s="10">
        <f t="shared" si="319"/>
        <v>0</v>
      </c>
      <c r="T797" s="307"/>
      <c r="U797" s="324">
        <v>31303103</v>
      </c>
      <c r="V797" s="329" t="s">
        <v>1588</v>
      </c>
      <c r="W797" s="332">
        <v>0</v>
      </c>
      <c r="X797" s="332">
        <v>12080913</v>
      </c>
      <c r="Y797" s="332">
        <v>0</v>
      </c>
      <c r="Z797" s="332">
        <v>0</v>
      </c>
      <c r="AA797" s="332">
        <v>0</v>
      </c>
      <c r="AB797" s="332">
        <v>0</v>
      </c>
      <c r="AC797" s="332">
        <v>12080913</v>
      </c>
      <c r="AD797" s="332">
        <v>0</v>
      </c>
      <c r="AE797" s="332">
        <v>0</v>
      </c>
      <c r="AF797" s="332">
        <v>12080913</v>
      </c>
      <c r="AG797" s="332">
        <v>0</v>
      </c>
      <c r="AH797" s="332">
        <v>0</v>
      </c>
      <c r="AI797" s="332">
        <v>0</v>
      </c>
      <c r="AJ797" s="332">
        <v>0</v>
      </c>
      <c r="AK797" s="332">
        <v>0</v>
      </c>
      <c r="AL797" s="332">
        <v>0</v>
      </c>
      <c r="AM797" s="332">
        <v>12080913</v>
      </c>
      <c r="AN797" s="332">
        <v>0</v>
      </c>
    </row>
    <row r="798" spans="1:40" s="263" customFormat="1" x14ac:dyDescent="0.25">
      <c r="A798" s="177">
        <v>3130310301</v>
      </c>
      <c r="B798" s="178" t="s">
        <v>1589</v>
      </c>
      <c r="C798" s="139"/>
      <c r="D798" s="139"/>
      <c r="E798" s="139">
        <v>12000000</v>
      </c>
      <c r="F798" s="139"/>
      <c r="G798" s="139"/>
      <c r="H798" s="138">
        <f t="shared" si="320"/>
        <v>12000000</v>
      </c>
      <c r="I798" s="139">
        <v>0</v>
      </c>
      <c r="J798" s="139">
        <v>0</v>
      </c>
      <c r="K798" s="139">
        <f t="shared" si="321"/>
        <v>12000000</v>
      </c>
      <c r="L798" s="139">
        <v>0</v>
      </c>
      <c r="M798" s="139">
        <v>0</v>
      </c>
      <c r="N798" s="139">
        <f t="shared" si="316"/>
        <v>0</v>
      </c>
      <c r="O798" s="176">
        <v>0</v>
      </c>
      <c r="P798" s="139">
        <v>0</v>
      </c>
      <c r="Q798" s="139">
        <f t="shared" si="317"/>
        <v>0</v>
      </c>
      <c r="R798" s="139">
        <f t="shared" si="318"/>
        <v>12000000</v>
      </c>
      <c r="S798" s="139">
        <f t="shared" si="319"/>
        <v>0</v>
      </c>
      <c r="T798" s="307"/>
      <c r="U798" s="324">
        <v>3130310301</v>
      </c>
      <c r="V798" s="329" t="s">
        <v>1589</v>
      </c>
      <c r="W798" s="332">
        <v>0</v>
      </c>
      <c r="X798" s="332">
        <v>12000000</v>
      </c>
      <c r="Y798" s="332">
        <v>0</v>
      </c>
      <c r="Z798" s="332">
        <v>0</v>
      </c>
      <c r="AA798" s="332">
        <v>0</v>
      </c>
      <c r="AB798" s="332">
        <v>0</v>
      </c>
      <c r="AC798" s="332">
        <v>12000000</v>
      </c>
      <c r="AD798" s="332">
        <v>0</v>
      </c>
      <c r="AE798" s="332">
        <v>0</v>
      </c>
      <c r="AF798" s="332">
        <v>12000000</v>
      </c>
      <c r="AG798" s="332">
        <v>0</v>
      </c>
      <c r="AH798" s="332">
        <v>0</v>
      </c>
      <c r="AI798" s="332">
        <v>0</v>
      </c>
      <c r="AJ798" s="332">
        <v>0</v>
      </c>
      <c r="AK798" s="332">
        <v>0</v>
      </c>
      <c r="AL798" s="332">
        <v>0</v>
      </c>
      <c r="AM798" s="332">
        <v>12000000</v>
      </c>
      <c r="AN798" s="332">
        <v>0</v>
      </c>
    </row>
    <row r="799" spans="1:40" s="263" customFormat="1" x14ac:dyDescent="0.25">
      <c r="A799" s="177">
        <v>3130310303</v>
      </c>
      <c r="B799" s="178" t="s">
        <v>1590</v>
      </c>
      <c r="C799" s="139"/>
      <c r="D799" s="139"/>
      <c r="E799" s="139">
        <v>80913</v>
      </c>
      <c r="F799" s="139"/>
      <c r="G799" s="139"/>
      <c r="H799" s="138">
        <f t="shared" si="320"/>
        <v>80913</v>
      </c>
      <c r="I799" s="139">
        <v>0</v>
      </c>
      <c r="J799" s="139">
        <v>0</v>
      </c>
      <c r="K799" s="139">
        <f t="shared" si="321"/>
        <v>80913</v>
      </c>
      <c r="L799" s="139">
        <v>0</v>
      </c>
      <c r="M799" s="139">
        <v>0</v>
      </c>
      <c r="N799" s="139">
        <f t="shared" si="316"/>
        <v>0</v>
      </c>
      <c r="O799" s="176">
        <v>0</v>
      </c>
      <c r="P799" s="139">
        <v>0</v>
      </c>
      <c r="Q799" s="139">
        <f t="shared" si="317"/>
        <v>0</v>
      </c>
      <c r="R799" s="139">
        <f t="shared" si="318"/>
        <v>80913</v>
      </c>
      <c r="S799" s="139">
        <f t="shared" si="319"/>
        <v>0</v>
      </c>
      <c r="T799" s="307"/>
      <c r="U799" s="324">
        <v>3130310303</v>
      </c>
      <c r="V799" s="329" t="s">
        <v>1590</v>
      </c>
      <c r="W799" s="332">
        <v>0</v>
      </c>
      <c r="X799" s="332">
        <v>80913</v>
      </c>
      <c r="Y799" s="332">
        <v>0</v>
      </c>
      <c r="Z799" s="332">
        <v>0</v>
      </c>
      <c r="AA799" s="332">
        <v>0</v>
      </c>
      <c r="AB799" s="332">
        <v>0</v>
      </c>
      <c r="AC799" s="332">
        <v>80913</v>
      </c>
      <c r="AD799" s="332">
        <v>0</v>
      </c>
      <c r="AE799" s="332">
        <v>0</v>
      </c>
      <c r="AF799" s="332">
        <v>80913</v>
      </c>
      <c r="AG799" s="332">
        <v>0</v>
      </c>
      <c r="AH799" s="332">
        <v>0</v>
      </c>
      <c r="AI799" s="332">
        <v>0</v>
      </c>
      <c r="AJ799" s="332">
        <v>0</v>
      </c>
      <c r="AK799" s="332">
        <v>0</v>
      </c>
      <c r="AL799" s="332">
        <v>0</v>
      </c>
      <c r="AM799" s="332">
        <v>80913</v>
      </c>
      <c r="AN799" s="332">
        <v>0</v>
      </c>
    </row>
    <row r="800" spans="1:40" s="263" customFormat="1" x14ac:dyDescent="0.25">
      <c r="A800" s="240">
        <v>31304</v>
      </c>
      <c r="B800" s="241" t="s">
        <v>1591</v>
      </c>
      <c r="C800" s="150"/>
      <c r="D800" s="150">
        <f>+D801</f>
        <v>0</v>
      </c>
      <c r="E800" s="150">
        <f t="shared" ref="E800:P800" si="328">+E801</f>
        <v>2866417014</v>
      </c>
      <c r="F800" s="150">
        <f t="shared" si="328"/>
        <v>12171864</v>
      </c>
      <c r="G800" s="150">
        <f t="shared" si="328"/>
        <v>0</v>
      </c>
      <c r="H800" s="150">
        <f t="shared" si="320"/>
        <v>2854245150</v>
      </c>
      <c r="I800" s="150">
        <f t="shared" si="328"/>
        <v>468755375</v>
      </c>
      <c r="J800" s="150">
        <f t="shared" si="328"/>
        <v>616676212.5</v>
      </c>
      <c r="K800" s="150">
        <f t="shared" si="321"/>
        <v>2237568937.5</v>
      </c>
      <c r="L800" s="150">
        <f t="shared" si="328"/>
        <v>20915975</v>
      </c>
      <c r="M800" s="150">
        <f t="shared" si="328"/>
        <v>131663465</v>
      </c>
      <c r="N800" s="150">
        <f t="shared" si="316"/>
        <v>485012747.5</v>
      </c>
      <c r="O800" s="150">
        <f t="shared" si="328"/>
        <v>1941631</v>
      </c>
      <c r="P800" s="150">
        <f t="shared" si="328"/>
        <v>621336873.5</v>
      </c>
      <c r="Q800" s="150">
        <f t="shared" si="317"/>
        <v>4660661</v>
      </c>
      <c r="R800" s="150">
        <f t="shared" si="318"/>
        <v>2232908276.5</v>
      </c>
      <c r="S800" s="150">
        <f t="shared" si="319"/>
        <v>131663465</v>
      </c>
      <c r="T800" s="307"/>
      <c r="U800" s="324">
        <v>31304</v>
      </c>
      <c r="V800" s="329" t="s">
        <v>1591</v>
      </c>
      <c r="W800" s="332">
        <v>0</v>
      </c>
      <c r="X800" s="332">
        <v>2866417014</v>
      </c>
      <c r="Y800" s="332">
        <v>12171864</v>
      </c>
      <c r="Z800" s="332">
        <v>0</v>
      </c>
      <c r="AA800" s="332">
        <v>0</v>
      </c>
      <c r="AB800" s="332">
        <v>0</v>
      </c>
      <c r="AC800" s="332">
        <v>2854245150</v>
      </c>
      <c r="AD800" s="332">
        <v>468755375</v>
      </c>
      <c r="AE800" s="332">
        <v>616676212.5</v>
      </c>
      <c r="AF800" s="332">
        <v>2237568937.5</v>
      </c>
      <c r="AG800" s="332">
        <v>20915975</v>
      </c>
      <c r="AH800" s="332">
        <v>132156340</v>
      </c>
      <c r="AI800" s="332">
        <v>486224249</v>
      </c>
      <c r="AJ800" s="332">
        <v>1941631</v>
      </c>
      <c r="AK800" s="332">
        <v>621336873.5</v>
      </c>
      <c r="AL800" s="332">
        <v>4660661</v>
      </c>
      <c r="AM800" s="332">
        <v>2232908276.5</v>
      </c>
      <c r="AN800" s="332">
        <v>0</v>
      </c>
    </row>
    <row r="801" spans="1:40" s="263" customFormat="1" x14ac:dyDescent="0.25">
      <c r="A801" s="240">
        <v>313041</v>
      </c>
      <c r="B801" s="241" t="s">
        <v>1592</v>
      </c>
      <c r="C801" s="150"/>
      <c r="D801" s="150">
        <f>+D802+D805+D807+D810+D814+D817+D821+D824+D828+D832+D834+D838+D842+D846</f>
        <v>0</v>
      </c>
      <c r="E801" s="150">
        <f t="shared" ref="E801:P801" si="329">+E802+E805+E807+E810+E814+E817+E821+E824+E828+E832+E834+E838+E842+E846</f>
        <v>2866417014</v>
      </c>
      <c r="F801" s="150">
        <f t="shared" si="329"/>
        <v>12171864</v>
      </c>
      <c r="G801" s="150">
        <f t="shared" si="329"/>
        <v>0</v>
      </c>
      <c r="H801" s="150">
        <f t="shared" si="320"/>
        <v>2854245150</v>
      </c>
      <c r="I801" s="150">
        <f t="shared" si="329"/>
        <v>468755375</v>
      </c>
      <c r="J801" s="150">
        <f t="shared" si="329"/>
        <v>616676212.5</v>
      </c>
      <c r="K801" s="150">
        <f t="shared" si="321"/>
        <v>2237568937.5</v>
      </c>
      <c r="L801" s="150">
        <f t="shared" si="329"/>
        <v>20915975</v>
      </c>
      <c r="M801" s="150">
        <f t="shared" si="329"/>
        <v>131663465</v>
      </c>
      <c r="N801" s="150">
        <f t="shared" si="316"/>
        <v>485012747.5</v>
      </c>
      <c r="O801" s="150">
        <f t="shared" si="329"/>
        <v>1941631</v>
      </c>
      <c r="P801" s="150">
        <f t="shared" si="329"/>
        <v>621336873.5</v>
      </c>
      <c r="Q801" s="150">
        <f t="shared" si="317"/>
        <v>4660661</v>
      </c>
      <c r="R801" s="150">
        <f t="shared" si="318"/>
        <v>2232908276.5</v>
      </c>
      <c r="S801" s="150">
        <f t="shared" si="319"/>
        <v>131663465</v>
      </c>
      <c r="T801" s="307"/>
      <c r="U801" s="324">
        <v>313041</v>
      </c>
      <c r="V801" s="329" t="s">
        <v>1592</v>
      </c>
      <c r="W801" s="332">
        <v>0</v>
      </c>
      <c r="X801" s="332">
        <v>2866417014</v>
      </c>
      <c r="Y801" s="332">
        <v>12171864</v>
      </c>
      <c r="Z801" s="332">
        <v>0</v>
      </c>
      <c r="AA801" s="332">
        <v>0</v>
      </c>
      <c r="AB801" s="332">
        <v>0</v>
      </c>
      <c r="AC801" s="332">
        <v>2854245150</v>
      </c>
      <c r="AD801" s="332">
        <v>468755375</v>
      </c>
      <c r="AE801" s="332">
        <v>616676212.5</v>
      </c>
      <c r="AF801" s="332">
        <v>2237568937.5</v>
      </c>
      <c r="AG801" s="332">
        <v>20915975</v>
      </c>
      <c r="AH801" s="332">
        <v>132156340</v>
      </c>
      <c r="AI801" s="332">
        <v>486224249</v>
      </c>
      <c r="AJ801" s="332">
        <v>1941631</v>
      </c>
      <c r="AK801" s="332">
        <v>621336873.5</v>
      </c>
      <c r="AL801" s="332">
        <v>4660661</v>
      </c>
      <c r="AM801" s="332">
        <v>2232908276.5</v>
      </c>
      <c r="AN801" s="332">
        <v>0</v>
      </c>
    </row>
    <row r="802" spans="1:40" s="263" customFormat="1" x14ac:dyDescent="0.25">
      <c r="A802" s="14">
        <v>31304101</v>
      </c>
      <c r="B802" s="9" t="s">
        <v>701</v>
      </c>
      <c r="C802" s="274"/>
      <c r="D802" s="10">
        <f>+D803+D804</f>
        <v>0</v>
      </c>
      <c r="E802" s="10">
        <f t="shared" ref="E802:P802" si="330">+E803+E804</f>
        <v>123218543</v>
      </c>
      <c r="F802" s="10">
        <f t="shared" si="330"/>
        <v>0</v>
      </c>
      <c r="G802" s="10">
        <f t="shared" si="330"/>
        <v>0</v>
      </c>
      <c r="H802" s="10">
        <f t="shared" si="320"/>
        <v>123218543</v>
      </c>
      <c r="I802" s="10">
        <f t="shared" si="330"/>
        <v>0</v>
      </c>
      <c r="J802" s="10">
        <f t="shared" si="330"/>
        <v>0</v>
      </c>
      <c r="K802" s="10">
        <f t="shared" si="321"/>
        <v>123218543</v>
      </c>
      <c r="L802" s="10">
        <f t="shared" si="330"/>
        <v>0</v>
      </c>
      <c r="M802" s="10">
        <f t="shared" si="330"/>
        <v>0</v>
      </c>
      <c r="N802" s="10">
        <f t="shared" si="316"/>
        <v>0</v>
      </c>
      <c r="O802" s="10">
        <f t="shared" si="330"/>
        <v>0</v>
      </c>
      <c r="P802" s="10">
        <f t="shared" si="330"/>
        <v>0</v>
      </c>
      <c r="Q802" s="10">
        <f t="shared" si="317"/>
        <v>0</v>
      </c>
      <c r="R802" s="10">
        <f t="shared" si="318"/>
        <v>123218543</v>
      </c>
      <c r="S802" s="10">
        <f t="shared" si="319"/>
        <v>0</v>
      </c>
      <c r="T802" s="307"/>
      <c r="U802" s="324">
        <v>31304101</v>
      </c>
      <c r="V802" s="329" t="s">
        <v>701</v>
      </c>
      <c r="W802" s="332">
        <v>0</v>
      </c>
      <c r="X802" s="332">
        <v>123218543</v>
      </c>
      <c r="Y802" s="332">
        <v>0</v>
      </c>
      <c r="Z802" s="332">
        <v>0</v>
      </c>
      <c r="AA802" s="332">
        <v>0</v>
      </c>
      <c r="AB802" s="332">
        <v>0</v>
      </c>
      <c r="AC802" s="332">
        <v>123218543</v>
      </c>
      <c r="AD802" s="332">
        <v>0</v>
      </c>
      <c r="AE802" s="332">
        <v>0</v>
      </c>
      <c r="AF802" s="332">
        <v>123218543</v>
      </c>
      <c r="AG802" s="332">
        <v>0</v>
      </c>
      <c r="AH802" s="332">
        <v>0</v>
      </c>
      <c r="AI802" s="332">
        <v>0</v>
      </c>
      <c r="AJ802" s="332">
        <v>0</v>
      </c>
      <c r="AK802" s="332">
        <v>0</v>
      </c>
      <c r="AL802" s="332">
        <v>0</v>
      </c>
      <c r="AM802" s="332">
        <v>123218543</v>
      </c>
      <c r="AN802" s="332">
        <v>0</v>
      </c>
    </row>
    <row r="803" spans="1:40" s="263" customFormat="1" x14ac:dyDescent="0.25">
      <c r="A803" s="177">
        <v>3130410101</v>
      </c>
      <c r="B803" s="178" t="s">
        <v>1593</v>
      </c>
      <c r="C803" s="178"/>
      <c r="D803" s="139"/>
      <c r="E803" s="139">
        <v>100000000</v>
      </c>
      <c r="F803" s="139"/>
      <c r="G803" s="139"/>
      <c r="H803" s="138">
        <f t="shared" si="320"/>
        <v>100000000</v>
      </c>
      <c r="I803" s="139">
        <v>0</v>
      </c>
      <c r="J803" s="139">
        <v>0</v>
      </c>
      <c r="K803" s="139">
        <f t="shared" si="321"/>
        <v>100000000</v>
      </c>
      <c r="L803" s="139">
        <v>0</v>
      </c>
      <c r="M803" s="139">
        <v>0</v>
      </c>
      <c r="N803" s="139">
        <f t="shared" si="316"/>
        <v>0</v>
      </c>
      <c r="O803" s="176">
        <v>0</v>
      </c>
      <c r="P803" s="139">
        <v>0</v>
      </c>
      <c r="Q803" s="139">
        <f t="shared" si="317"/>
        <v>0</v>
      </c>
      <c r="R803" s="139">
        <f t="shared" si="318"/>
        <v>100000000</v>
      </c>
      <c r="S803" s="139">
        <f t="shared" si="319"/>
        <v>0</v>
      </c>
      <c r="T803" s="307"/>
      <c r="U803" s="324">
        <v>3130410101</v>
      </c>
      <c r="V803" s="329" t="s">
        <v>1593</v>
      </c>
      <c r="W803" s="332">
        <v>0</v>
      </c>
      <c r="X803" s="332">
        <v>100000000</v>
      </c>
      <c r="Y803" s="332">
        <v>0</v>
      </c>
      <c r="Z803" s="332">
        <v>0</v>
      </c>
      <c r="AA803" s="332">
        <v>0</v>
      </c>
      <c r="AB803" s="332">
        <v>0</v>
      </c>
      <c r="AC803" s="332">
        <v>100000000</v>
      </c>
      <c r="AD803" s="332">
        <v>0</v>
      </c>
      <c r="AE803" s="332">
        <v>0</v>
      </c>
      <c r="AF803" s="332">
        <v>100000000</v>
      </c>
      <c r="AG803" s="332">
        <v>0</v>
      </c>
      <c r="AH803" s="332">
        <v>0</v>
      </c>
      <c r="AI803" s="332">
        <v>0</v>
      </c>
      <c r="AJ803" s="332">
        <v>0</v>
      </c>
      <c r="AK803" s="332">
        <v>0</v>
      </c>
      <c r="AL803" s="332">
        <v>0</v>
      </c>
      <c r="AM803" s="332">
        <v>100000000</v>
      </c>
      <c r="AN803" s="332">
        <v>0</v>
      </c>
    </row>
    <row r="804" spans="1:40" s="263" customFormat="1" x14ac:dyDescent="0.25">
      <c r="A804" s="44">
        <v>3130410102</v>
      </c>
      <c r="B804" s="178" t="s">
        <v>1594</v>
      </c>
      <c r="C804" s="178"/>
      <c r="D804" s="139"/>
      <c r="E804" s="139">
        <v>23218543</v>
      </c>
      <c r="F804" s="139"/>
      <c r="G804" s="139"/>
      <c r="H804" s="138">
        <f t="shared" si="320"/>
        <v>23218543</v>
      </c>
      <c r="I804" s="139">
        <v>0</v>
      </c>
      <c r="J804" s="139">
        <v>0</v>
      </c>
      <c r="K804" s="139">
        <f t="shared" si="321"/>
        <v>23218543</v>
      </c>
      <c r="L804" s="139">
        <v>0</v>
      </c>
      <c r="M804" s="139">
        <v>0</v>
      </c>
      <c r="N804" s="139">
        <f t="shared" si="316"/>
        <v>0</v>
      </c>
      <c r="O804" s="176">
        <v>0</v>
      </c>
      <c r="P804" s="139">
        <v>0</v>
      </c>
      <c r="Q804" s="139">
        <f t="shared" si="317"/>
        <v>0</v>
      </c>
      <c r="R804" s="139">
        <f t="shared" si="318"/>
        <v>23218543</v>
      </c>
      <c r="S804" s="139">
        <f t="shared" si="319"/>
        <v>0</v>
      </c>
      <c r="T804" s="307"/>
      <c r="U804" s="324">
        <v>3130410102</v>
      </c>
      <c r="V804" s="329" t="s">
        <v>1594</v>
      </c>
      <c r="W804" s="332">
        <v>0</v>
      </c>
      <c r="X804" s="332">
        <v>23218543</v>
      </c>
      <c r="Y804" s="332">
        <v>0</v>
      </c>
      <c r="Z804" s="332">
        <v>0</v>
      </c>
      <c r="AA804" s="332">
        <v>0</v>
      </c>
      <c r="AB804" s="332">
        <v>0</v>
      </c>
      <c r="AC804" s="332">
        <v>23218543</v>
      </c>
      <c r="AD804" s="332">
        <v>0</v>
      </c>
      <c r="AE804" s="332">
        <v>0</v>
      </c>
      <c r="AF804" s="332">
        <v>23218543</v>
      </c>
      <c r="AG804" s="332">
        <v>0</v>
      </c>
      <c r="AH804" s="332">
        <v>0</v>
      </c>
      <c r="AI804" s="332">
        <v>0</v>
      </c>
      <c r="AJ804" s="332">
        <v>0</v>
      </c>
      <c r="AK804" s="332">
        <v>0</v>
      </c>
      <c r="AL804" s="332">
        <v>0</v>
      </c>
      <c r="AM804" s="332">
        <v>23218543</v>
      </c>
      <c r="AN804" s="332">
        <v>0</v>
      </c>
    </row>
    <row r="805" spans="1:40" s="263" customFormat="1" x14ac:dyDescent="0.25">
      <c r="A805" s="14">
        <v>31304102</v>
      </c>
      <c r="B805" s="9" t="s">
        <v>1595</v>
      </c>
      <c r="C805" s="273"/>
      <c r="D805" s="10">
        <f>+D806</f>
        <v>0</v>
      </c>
      <c r="E805" s="10">
        <f t="shared" ref="E805:P805" si="331">+E806</f>
        <v>15000000</v>
      </c>
      <c r="F805" s="10">
        <f t="shared" si="331"/>
        <v>0</v>
      </c>
      <c r="G805" s="10">
        <f t="shared" si="331"/>
        <v>0</v>
      </c>
      <c r="H805" s="10">
        <f t="shared" si="320"/>
        <v>15000000</v>
      </c>
      <c r="I805" s="10">
        <f t="shared" si="331"/>
        <v>0</v>
      </c>
      <c r="J805" s="10">
        <f t="shared" si="331"/>
        <v>0</v>
      </c>
      <c r="K805" s="10">
        <f t="shared" si="321"/>
        <v>15000000</v>
      </c>
      <c r="L805" s="10">
        <f t="shared" si="331"/>
        <v>0</v>
      </c>
      <c r="M805" s="10">
        <f t="shared" si="331"/>
        <v>0</v>
      </c>
      <c r="N805" s="10">
        <f t="shared" si="316"/>
        <v>0</v>
      </c>
      <c r="O805" s="10">
        <f t="shared" si="331"/>
        <v>0</v>
      </c>
      <c r="P805" s="10">
        <f t="shared" si="331"/>
        <v>0</v>
      </c>
      <c r="Q805" s="10">
        <f t="shared" si="317"/>
        <v>0</v>
      </c>
      <c r="R805" s="10">
        <f t="shared" si="318"/>
        <v>15000000</v>
      </c>
      <c r="S805" s="10">
        <f t="shared" si="319"/>
        <v>0</v>
      </c>
      <c r="T805" s="307"/>
      <c r="U805" s="324">
        <v>31304102</v>
      </c>
      <c r="V805" s="329" t="s">
        <v>1595</v>
      </c>
      <c r="W805" s="332">
        <v>0</v>
      </c>
      <c r="X805" s="332">
        <v>15000000</v>
      </c>
      <c r="Y805" s="332">
        <v>0</v>
      </c>
      <c r="Z805" s="332">
        <v>0</v>
      </c>
      <c r="AA805" s="332">
        <v>0</v>
      </c>
      <c r="AB805" s="332">
        <v>0</v>
      </c>
      <c r="AC805" s="332">
        <v>15000000</v>
      </c>
      <c r="AD805" s="332">
        <v>0</v>
      </c>
      <c r="AE805" s="332">
        <v>0</v>
      </c>
      <c r="AF805" s="332">
        <v>15000000</v>
      </c>
      <c r="AG805" s="332">
        <v>0</v>
      </c>
      <c r="AH805" s="332">
        <v>0</v>
      </c>
      <c r="AI805" s="332">
        <v>0</v>
      </c>
      <c r="AJ805" s="332">
        <v>0</v>
      </c>
      <c r="AK805" s="332">
        <v>0</v>
      </c>
      <c r="AL805" s="332">
        <v>0</v>
      </c>
      <c r="AM805" s="332">
        <v>15000000</v>
      </c>
      <c r="AN805" s="332">
        <v>0</v>
      </c>
    </row>
    <row r="806" spans="1:40" x14ac:dyDescent="0.25">
      <c r="A806" s="177">
        <v>3130410201</v>
      </c>
      <c r="B806" s="178" t="s">
        <v>1596</v>
      </c>
      <c r="C806" s="178"/>
      <c r="D806" s="139"/>
      <c r="E806" s="139">
        <v>15000000</v>
      </c>
      <c r="F806" s="139"/>
      <c r="G806" s="139"/>
      <c r="H806" s="138">
        <f t="shared" si="320"/>
        <v>15000000</v>
      </c>
      <c r="I806" s="139">
        <v>0</v>
      </c>
      <c r="J806" s="139">
        <v>0</v>
      </c>
      <c r="K806" s="139">
        <f t="shared" si="321"/>
        <v>15000000</v>
      </c>
      <c r="L806" s="139">
        <v>0</v>
      </c>
      <c r="M806" s="139">
        <v>0</v>
      </c>
      <c r="N806" s="139">
        <f t="shared" si="316"/>
        <v>0</v>
      </c>
      <c r="O806" s="176">
        <v>0</v>
      </c>
      <c r="P806" s="139">
        <v>0</v>
      </c>
      <c r="Q806" s="139">
        <f t="shared" si="317"/>
        <v>0</v>
      </c>
      <c r="R806" s="139">
        <f t="shared" si="318"/>
        <v>15000000</v>
      </c>
      <c r="S806" s="139">
        <f t="shared" si="319"/>
        <v>0</v>
      </c>
      <c r="U806" s="324">
        <v>3130410201</v>
      </c>
      <c r="V806" s="329" t="s">
        <v>1596</v>
      </c>
      <c r="W806" s="332">
        <v>0</v>
      </c>
      <c r="X806" s="332">
        <v>15000000</v>
      </c>
      <c r="Y806" s="332">
        <v>0</v>
      </c>
      <c r="Z806" s="332">
        <v>0</v>
      </c>
      <c r="AA806" s="332">
        <v>0</v>
      </c>
      <c r="AB806" s="332">
        <v>0</v>
      </c>
      <c r="AC806" s="332">
        <v>15000000</v>
      </c>
      <c r="AD806" s="332">
        <v>0</v>
      </c>
      <c r="AE806" s="332">
        <v>0</v>
      </c>
      <c r="AF806" s="332">
        <v>15000000</v>
      </c>
      <c r="AG806" s="332">
        <v>0</v>
      </c>
      <c r="AH806" s="332">
        <v>0</v>
      </c>
      <c r="AI806" s="332">
        <v>0</v>
      </c>
      <c r="AJ806" s="332">
        <v>0</v>
      </c>
      <c r="AK806" s="332">
        <v>0</v>
      </c>
      <c r="AL806" s="332">
        <v>0</v>
      </c>
      <c r="AM806" s="332">
        <v>15000000</v>
      </c>
      <c r="AN806" s="332">
        <v>0</v>
      </c>
    </row>
    <row r="807" spans="1:40" x14ac:dyDescent="0.25">
      <c r="A807" s="14">
        <v>31304103</v>
      </c>
      <c r="B807" s="9" t="s">
        <v>709</v>
      </c>
      <c r="C807" s="273"/>
      <c r="D807" s="10">
        <f>+D808+D809</f>
        <v>0</v>
      </c>
      <c r="E807" s="10">
        <f t="shared" ref="E807:P807" si="332">+E808+E809</f>
        <v>12286000</v>
      </c>
      <c r="F807" s="10">
        <f t="shared" si="332"/>
        <v>0</v>
      </c>
      <c r="G807" s="10">
        <f t="shared" si="332"/>
        <v>0</v>
      </c>
      <c r="H807" s="10">
        <f t="shared" si="320"/>
        <v>12286000</v>
      </c>
      <c r="I807" s="10">
        <f t="shared" si="332"/>
        <v>0</v>
      </c>
      <c r="J807" s="10">
        <f t="shared" si="332"/>
        <v>2286000</v>
      </c>
      <c r="K807" s="10">
        <f t="shared" si="321"/>
        <v>10000000</v>
      </c>
      <c r="L807" s="10">
        <f t="shared" si="332"/>
        <v>0</v>
      </c>
      <c r="M807" s="10">
        <f t="shared" si="332"/>
        <v>1729095</v>
      </c>
      <c r="N807" s="10">
        <f t="shared" si="316"/>
        <v>556905</v>
      </c>
      <c r="O807" s="10">
        <f t="shared" si="332"/>
        <v>0</v>
      </c>
      <c r="P807" s="10">
        <f t="shared" si="332"/>
        <v>2286000</v>
      </c>
      <c r="Q807" s="10">
        <f t="shared" si="317"/>
        <v>0</v>
      </c>
      <c r="R807" s="10">
        <f t="shared" si="318"/>
        <v>10000000</v>
      </c>
      <c r="S807" s="10">
        <f t="shared" si="319"/>
        <v>1729095</v>
      </c>
      <c r="U807" s="324">
        <v>31304103</v>
      </c>
      <c r="V807" s="329" t="s">
        <v>709</v>
      </c>
      <c r="W807" s="332">
        <v>0</v>
      </c>
      <c r="X807" s="332">
        <v>12286000</v>
      </c>
      <c r="Y807" s="332">
        <v>0</v>
      </c>
      <c r="Z807" s="332">
        <v>0</v>
      </c>
      <c r="AA807" s="332">
        <v>0</v>
      </c>
      <c r="AB807" s="332">
        <v>0</v>
      </c>
      <c r="AC807" s="332">
        <v>12286000</v>
      </c>
      <c r="AD807" s="332">
        <v>0</v>
      </c>
      <c r="AE807" s="332">
        <v>2286000</v>
      </c>
      <c r="AF807" s="332">
        <v>10000000</v>
      </c>
      <c r="AG807" s="332">
        <v>0</v>
      </c>
      <c r="AH807" s="332">
        <v>1729095</v>
      </c>
      <c r="AI807" s="332">
        <v>556905</v>
      </c>
      <c r="AJ807" s="332">
        <v>0</v>
      </c>
      <c r="AK807" s="332">
        <v>2286000</v>
      </c>
      <c r="AL807" s="332">
        <v>0</v>
      </c>
      <c r="AM807" s="332">
        <v>10000000</v>
      </c>
      <c r="AN807" s="332">
        <v>0</v>
      </c>
    </row>
    <row r="808" spans="1:40" x14ac:dyDescent="0.25">
      <c r="A808" s="44">
        <v>3130410302</v>
      </c>
      <c r="B808" s="178" t="s">
        <v>1597</v>
      </c>
      <c r="C808" s="178"/>
      <c r="D808" s="139"/>
      <c r="E808" s="139">
        <v>10000000</v>
      </c>
      <c r="F808" s="139"/>
      <c r="G808" s="139"/>
      <c r="H808" s="138">
        <f t="shared" si="320"/>
        <v>10000000</v>
      </c>
      <c r="I808" s="139">
        <v>0</v>
      </c>
      <c r="J808" s="139">
        <v>0</v>
      </c>
      <c r="K808" s="139">
        <f t="shared" si="321"/>
        <v>10000000</v>
      </c>
      <c r="L808" s="139">
        <v>0</v>
      </c>
      <c r="M808" s="139">
        <v>0</v>
      </c>
      <c r="N808" s="139">
        <f t="shared" si="316"/>
        <v>0</v>
      </c>
      <c r="O808" s="176">
        <v>0</v>
      </c>
      <c r="P808" s="139">
        <v>0</v>
      </c>
      <c r="Q808" s="139">
        <f t="shared" si="317"/>
        <v>0</v>
      </c>
      <c r="R808" s="139">
        <f t="shared" si="318"/>
        <v>10000000</v>
      </c>
      <c r="S808" s="139">
        <f t="shared" si="319"/>
        <v>0</v>
      </c>
      <c r="U808" s="324">
        <v>3130410302</v>
      </c>
      <c r="V808" s="329" t="s">
        <v>1597</v>
      </c>
      <c r="W808" s="332">
        <v>0</v>
      </c>
      <c r="X808" s="332">
        <v>10000000</v>
      </c>
      <c r="Y808" s="332">
        <v>0</v>
      </c>
      <c r="Z808" s="332">
        <v>0</v>
      </c>
      <c r="AA808" s="332">
        <v>0</v>
      </c>
      <c r="AB808" s="332">
        <v>0</v>
      </c>
      <c r="AC808" s="332">
        <v>10000000</v>
      </c>
      <c r="AD808" s="332">
        <v>0</v>
      </c>
      <c r="AE808" s="332">
        <v>0</v>
      </c>
      <c r="AF808" s="332">
        <v>10000000</v>
      </c>
      <c r="AG808" s="332">
        <v>0</v>
      </c>
      <c r="AH808" s="332">
        <v>0</v>
      </c>
      <c r="AI808" s="332">
        <v>0</v>
      </c>
      <c r="AJ808" s="332">
        <v>0</v>
      </c>
      <c r="AK808" s="332">
        <v>0</v>
      </c>
      <c r="AL808" s="332">
        <v>0</v>
      </c>
      <c r="AM808" s="332">
        <v>10000000</v>
      </c>
      <c r="AN808" s="332">
        <v>0</v>
      </c>
    </row>
    <row r="809" spans="1:40" x14ac:dyDescent="0.25">
      <c r="A809" s="177">
        <v>3130410303</v>
      </c>
      <c r="B809" s="178" t="s">
        <v>1598</v>
      </c>
      <c r="C809" s="178"/>
      <c r="D809" s="139"/>
      <c r="E809" s="139">
        <v>2286000</v>
      </c>
      <c r="F809" s="139"/>
      <c r="G809" s="139"/>
      <c r="H809" s="138">
        <f t="shared" si="320"/>
        <v>2286000</v>
      </c>
      <c r="I809" s="139">
        <v>0</v>
      </c>
      <c r="J809" s="139">
        <v>2286000</v>
      </c>
      <c r="K809" s="139">
        <f t="shared" si="321"/>
        <v>0</v>
      </c>
      <c r="L809" s="139">
        <v>0</v>
      </c>
      <c r="M809" s="139">
        <v>1729095</v>
      </c>
      <c r="N809" s="139">
        <f t="shared" si="316"/>
        <v>556905</v>
      </c>
      <c r="O809" s="139">
        <v>0</v>
      </c>
      <c r="P809" s="139">
        <v>2286000</v>
      </c>
      <c r="Q809" s="139">
        <f t="shared" si="317"/>
        <v>0</v>
      </c>
      <c r="R809" s="139">
        <f t="shared" si="318"/>
        <v>0</v>
      </c>
      <c r="S809" s="139">
        <f t="shared" si="319"/>
        <v>1729095</v>
      </c>
      <c r="U809" s="324">
        <v>3130410303</v>
      </c>
      <c r="V809" s="329" t="s">
        <v>1598</v>
      </c>
      <c r="W809" s="332">
        <v>0</v>
      </c>
      <c r="X809" s="332">
        <v>2286000</v>
      </c>
      <c r="Y809" s="332">
        <v>0</v>
      </c>
      <c r="Z809" s="332">
        <v>0</v>
      </c>
      <c r="AA809" s="332">
        <v>0</v>
      </c>
      <c r="AB809" s="332">
        <v>0</v>
      </c>
      <c r="AC809" s="332">
        <v>2286000</v>
      </c>
      <c r="AD809" s="332">
        <v>0</v>
      </c>
      <c r="AE809" s="332">
        <v>2286000</v>
      </c>
      <c r="AF809" s="332">
        <v>0</v>
      </c>
      <c r="AG809" s="332">
        <v>0</v>
      </c>
      <c r="AH809" s="332">
        <v>1729095</v>
      </c>
      <c r="AI809" s="332">
        <v>556905</v>
      </c>
      <c r="AJ809" s="332">
        <v>0</v>
      </c>
      <c r="AK809" s="332">
        <v>2286000</v>
      </c>
      <c r="AL809" s="332">
        <v>0</v>
      </c>
      <c r="AM809" s="332">
        <v>0</v>
      </c>
      <c r="AN809" s="332">
        <v>0</v>
      </c>
    </row>
    <row r="810" spans="1:40" s="47" customFormat="1" x14ac:dyDescent="0.25">
      <c r="A810" s="14">
        <v>31304104</v>
      </c>
      <c r="B810" s="9" t="s">
        <v>1599</v>
      </c>
      <c r="C810" s="273"/>
      <c r="D810" s="10">
        <f>+D811+D812+D813</f>
        <v>0</v>
      </c>
      <c r="E810" s="10">
        <f t="shared" ref="E810:P810" si="333">+E811+E812+E813</f>
        <v>55000000</v>
      </c>
      <c r="F810" s="10">
        <f t="shared" si="333"/>
        <v>0</v>
      </c>
      <c r="G810" s="10">
        <f t="shared" si="333"/>
        <v>0</v>
      </c>
      <c r="H810" s="10">
        <f t="shared" si="320"/>
        <v>55000000</v>
      </c>
      <c r="I810" s="10">
        <f t="shared" si="333"/>
        <v>0</v>
      </c>
      <c r="J810" s="10">
        <f t="shared" si="333"/>
        <v>0</v>
      </c>
      <c r="K810" s="10">
        <f t="shared" si="321"/>
        <v>55000000</v>
      </c>
      <c r="L810" s="10">
        <f t="shared" si="333"/>
        <v>0</v>
      </c>
      <c r="M810" s="10">
        <f t="shared" si="333"/>
        <v>0</v>
      </c>
      <c r="N810" s="10">
        <f t="shared" si="316"/>
        <v>0</v>
      </c>
      <c r="O810" s="10">
        <f t="shared" si="333"/>
        <v>0</v>
      </c>
      <c r="P810" s="10">
        <f t="shared" si="333"/>
        <v>0</v>
      </c>
      <c r="Q810" s="10">
        <f t="shared" si="317"/>
        <v>0</v>
      </c>
      <c r="R810" s="10">
        <f t="shared" si="318"/>
        <v>55000000</v>
      </c>
      <c r="S810" s="10">
        <f t="shared" si="319"/>
        <v>0</v>
      </c>
      <c r="U810" s="324">
        <v>31304104</v>
      </c>
      <c r="V810" s="329" t="s">
        <v>1599</v>
      </c>
      <c r="W810" s="332">
        <v>0</v>
      </c>
      <c r="X810" s="332">
        <v>55000000</v>
      </c>
      <c r="Y810" s="332">
        <v>0</v>
      </c>
      <c r="Z810" s="332">
        <v>0</v>
      </c>
      <c r="AA810" s="332">
        <v>0</v>
      </c>
      <c r="AB810" s="332">
        <v>0</v>
      </c>
      <c r="AC810" s="332">
        <v>55000000</v>
      </c>
      <c r="AD810" s="332">
        <v>0</v>
      </c>
      <c r="AE810" s="332">
        <v>0</v>
      </c>
      <c r="AF810" s="332">
        <v>55000000</v>
      </c>
      <c r="AG810" s="332">
        <v>0</v>
      </c>
      <c r="AH810" s="332">
        <v>0</v>
      </c>
      <c r="AI810" s="332">
        <v>0</v>
      </c>
      <c r="AJ810" s="332">
        <v>0</v>
      </c>
      <c r="AK810" s="332">
        <v>0</v>
      </c>
      <c r="AL810" s="332">
        <v>0</v>
      </c>
      <c r="AM810" s="332">
        <v>55000000</v>
      </c>
      <c r="AN810" s="332">
        <v>0</v>
      </c>
    </row>
    <row r="811" spans="1:40" s="47" customFormat="1" x14ac:dyDescent="0.25">
      <c r="A811" s="177">
        <v>3130410401</v>
      </c>
      <c r="B811" s="178" t="s">
        <v>1600</v>
      </c>
      <c r="C811" s="178"/>
      <c r="D811" s="139"/>
      <c r="E811" s="139">
        <v>5000000</v>
      </c>
      <c r="F811" s="139"/>
      <c r="G811" s="139"/>
      <c r="H811" s="138">
        <f t="shared" si="320"/>
        <v>5000000</v>
      </c>
      <c r="I811" s="139">
        <v>0</v>
      </c>
      <c r="J811" s="139">
        <v>0</v>
      </c>
      <c r="K811" s="139">
        <f t="shared" si="321"/>
        <v>5000000</v>
      </c>
      <c r="L811" s="139">
        <v>0</v>
      </c>
      <c r="M811" s="139">
        <v>0</v>
      </c>
      <c r="N811" s="139">
        <f t="shared" si="316"/>
        <v>0</v>
      </c>
      <c r="O811" s="176">
        <v>0</v>
      </c>
      <c r="P811" s="139">
        <v>0</v>
      </c>
      <c r="Q811" s="139">
        <f t="shared" si="317"/>
        <v>0</v>
      </c>
      <c r="R811" s="139">
        <f t="shared" si="318"/>
        <v>5000000</v>
      </c>
      <c r="S811" s="139">
        <f t="shared" si="319"/>
        <v>0</v>
      </c>
      <c r="U811" s="324">
        <v>3130410401</v>
      </c>
      <c r="V811" s="329" t="s">
        <v>1600</v>
      </c>
      <c r="W811" s="332">
        <v>0</v>
      </c>
      <c r="X811" s="332">
        <v>5000000</v>
      </c>
      <c r="Y811" s="332">
        <v>0</v>
      </c>
      <c r="Z811" s="332">
        <v>0</v>
      </c>
      <c r="AA811" s="332">
        <v>0</v>
      </c>
      <c r="AB811" s="332">
        <v>0</v>
      </c>
      <c r="AC811" s="332">
        <v>5000000</v>
      </c>
      <c r="AD811" s="332">
        <v>0</v>
      </c>
      <c r="AE811" s="332">
        <v>0</v>
      </c>
      <c r="AF811" s="332">
        <v>5000000</v>
      </c>
      <c r="AG811" s="332">
        <v>0</v>
      </c>
      <c r="AH811" s="332">
        <v>0</v>
      </c>
      <c r="AI811" s="332">
        <v>0</v>
      </c>
      <c r="AJ811" s="332">
        <v>0</v>
      </c>
      <c r="AK811" s="332">
        <v>0</v>
      </c>
      <c r="AL811" s="332">
        <v>0</v>
      </c>
      <c r="AM811" s="332">
        <v>5000000</v>
      </c>
      <c r="AN811" s="332">
        <v>0</v>
      </c>
    </row>
    <row r="812" spans="1:40" x14ac:dyDescent="0.25">
      <c r="A812" s="44">
        <v>3130410402</v>
      </c>
      <c r="B812" s="178" t="s">
        <v>1601</v>
      </c>
      <c r="C812" s="178"/>
      <c r="D812" s="139"/>
      <c r="E812" s="139">
        <v>20000000</v>
      </c>
      <c r="F812" s="139"/>
      <c r="G812" s="139"/>
      <c r="H812" s="138">
        <f t="shared" si="320"/>
        <v>20000000</v>
      </c>
      <c r="I812" s="139">
        <v>0</v>
      </c>
      <c r="J812" s="139">
        <v>0</v>
      </c>
      <c r="K812" s="139">
        <f t="shared" si="321"/>
        <v>20000000</v>
      </c>
      <c r="L812" s="139">
        <v>0</v>
      </c>
      <c r="M812" s="139">
        <v>0</v>
      </c>
      <c r="N812" s="139">
        <f t="shared" si="316"/>
        <v>0</v>
      </c>
      <c r="O812" s="176">
        <v>0</v>
      </c>
      <c r="P812" s="139">
        <v>0</v>
      </c>
      <c r="Q812" s="139">
        <f t="shared" si="317"/>
        <v>0</v>
      </c>
      <c r="R812" s="139">
        <f t="shared" si="318"/>
        <v>20000000</v>
      </c>
      <c r="S812" s="139">
        <f t="shared" si="319"/>
        <v>0</v>
      </c>
      <c r="U812" s="324">
        <v>3130410402</v>
      </c>
      <c r="V812" s="329" t="s">
        <v>1601</v>
      </c>
      <c r="W812" s="332">
        <v>0</v>
      </c>
      <c r="X812" s="332">
        <v>20000000</v>
      </c>
      <c r="Y812" s="332">
        <v>0</v>
      </c>
      <c r="Z812" s="332">
        <v>0</v>
      </c>
      <c r="AA812" s="332">
        <v>0</v>
      </c>
      <c r="AB812" s="332">
        <v>0</v>
      </c>
      <c r="AC812" s="332">
        <v>20000000</v>
      </c>
      <c r="AD812" s="332">
        <v>0</v>
      </c>
      <c r="AE812" s="332">
        <v>0</v>
      </c>
      <c r="AF812" s="332">
        <v>20000000</v>
      </c>
      <c r="AG812" s="332">
        <v>0</v>
      </c>
      <c r="AH812" s="332">
        <v>0</v>
      </c>
      <c r="AI812" s="332">
        <v>0</v>
      </c>
      <c r="AJ812" s="332">
        <v>0</v>
      </c>
      <c r="AK812" s="332">
        <v>0</v>
      </c>
      <c r="AL812" s="332">
        <v>0</v>
      </c>
      <c r="AM812" s="332">
        <v>20000000</v>
      </c>
      <c r="AN812" s="332">
        <v>0</v>
      </c>
    </row>
    <row r="813" spans="1:40" x14ac:dyDescent="0.25">
      <c r="A813" s="177">
        <v>3130410403</v>
      </c>
      <c r="B813" s="178" t="s">
        <v>1602</v>
      </c>
      <c r="C813" s="178"/>
      <c r="D813" s="139"/>
      <c r="E813" s="139">
        <v>30000000</v>
      </c>
      <c r="F813" s="139"/>
      <c r="G813" s="139"/>
      <c r="H813" s="138">
        <f t="shared" si="320"/>
        <v>30000000</v>
      </c>
      <c r="I813" s="139">
        <v>0</v>
      </c>
      <c r="J813" s="139">
        <v>0</v>
      </c>
      <c r="K813" s="139">
        <f t="shared" si="321"/>
        <v>30000000</v>
      </c>
      <c r="L813" s="139">
        <v>0</v>
      </c>
      <c r="M813" s="139">
        <v>0</v>
      </c>
      <c r="N813" s="139">
        <f t="shared" si="316"/>
        <v>0</v>
      </c>
      <c r="O813" s="176">
        <v>0</v>
      </c>
      <c r="P813" s="139">
        <v>0</v>
      </c>
      <c r="Q813" s="139">
        <f t="shared" si="317"/>
        <v>0</v>
      </c>
      <c r="R813" s="139">
        <f t="shared" si="318"/>
        <v>30000000</v>
      </c>
      <c r="S813" s="139">
        <f t="shared" si="319"/>
        <v>0</v>
      </c>
      <c r="U813" s="324">
        <v>3130410403</v>
      </c>
      <c r="V813" s="329" t="s">
        <v>1602</v>
      </c>
      <c r="W813" s="332">
        <v>0</v>
      </c>
      <c r="X813" s="332">
        <v>30000000</v>
      </c>
      <c r="Y813" s="332">
        <v>0</v>
      </c>
      <c r="Z813" s="332">
        <v>0</v>
      </c>
      <c r="AA813" s="332">
        <v>0</v>
      </c>
      <c r="AB813" s="332">
        <v>0</v>
      </c>
      <c r="AC813" s="332">
        <v>30000000</v>
      </c>
      <c r="AD813" s="332">
        <v>0</v>
      </c>
      <c r="AE813" s="332">
        <v>0</v>
      </c>
      <c r="AF813" s="332">
        <v>30000000</v>
      </c>
      <c r="AG813" s="332">
        <v>0</v>
      </c>
      <c r="AH813" s="332">
        <v>0</v>
      </c>
      <c r="AI813" s="332">
        <v>0</v>
      </c>
      <c r="AJ813" s="332">
        <v>0</v>
      </c>
      <c r="AK813" s="332">
        <v>0</v>
      </c>
      <c r="AL813" s="332">
        <v>0</v>
      </c>
      <c r="AM813" s="332">
        <v>30000000</v>
      </c>
      <c r="AN813" s="332">
        <v>0</v>
      </c>
    </row>
    <row r="814" spans="1:40" x14ac:dyDescent="0.25">
      <c r="A814" s="14">
        <v>31304105</v>
      </c>
      <c r="B814" s="9" t="s">
        <v>1603</v>
      </c>
      <c r="C814" s="273"/>
      <c r="D814" s="10">
        <f>+D815+D816</f>
        <v>0</v>
      </c>
      <c r="E814" s="10">
        <f t="shared" ref="E814:P814" si="334">+E815+E816</f>
        <v>237000000</v>
      </c>
      <c r="F814" s="10">
        <f t="shared" si="334"/>
        <v>0</v>
      </c>
      <c r="G814" s="10">
        <f t="shared" si="334"/>
        <v>0</v>
      </c>
      <c r="H814" s="10">
        <f t="shared" si="320"/>
        <v>237000000</v>
      </c>
      <c r="I814" s="10">
        <f t="shared" si="334"/>
        <v>0</v>
      </c>
      <c r="J814" s="10">
        <f t="shared" si="334"/>
        <v>0</v>
      </c>
      <c r="K814" s="10">
        <f t="shared" si="321"/>
        <v>237000000</v>
      </c>
      <c r="L814" s="10">
        <f t="shared" si="334"/>
        <v>0</v>
      </c>
      <c r="M814" s="10">
        <f t="shared" si="334"/>
        <v>0</v>
      </c>
      <c r="N814" s="10">
        <f t="shared" si="316"/>
        <v>0</v>
      </c>
      <c r="O814" s="10">
        <f t="shared" si="334"/>
        <v>0</v>
      </c>
      <c r="P814" s="10">
        <f t="shared" si="334"/>
        <v>0</v>
      </c>
      <c r="Q814" s="10">
        <f t="shared" si="317"/>
        <v>0</v>
      </c>
      <c r="R814" s="10">
        <f t="shared" si="318"/>
        <v>237000000</v>
      </c>
      <c r="S814" s="10">
        <f t="shared" si="319"/>
        <v>0</v>
      </c>
      <c r="U814" s="324">
        <v>31304105</v>
      </c>
      <c r="V814" s="329" t="s">
        <v>1603</v>
      </c>
      <c r="W814" s="332">
        <v>0</v>
      </c>
      <c r="X814" s="332">
        <v>237000000</v>
      </c>
      <c r="Y814" s="332">
        <v>0</v>
      </c>
      <c r="Z814" s="332">
        <v>0</v>
      </c>
      <c r="AA814" s="332">
        <v>0</v>
      </c>
      <c r="AB814" s="332">
        <v>0</v>
      </c>
      <c r="AC814" s="332">
        <v>237000000</v>
      </c>
      <c r="AD814" s="332">
        <v>0</v>
      </c>
      <c r="AE814" s="332">
        <v>0</v>
      </c>
      <c r="AF814" s="332">
        <v>237000000</v>
      </c>
      <c r="AG814" s="332">
        <v>0</v>
      </c>
      <c r="AH814" s="332">
        <v>0</v>
      </c>
      <c r="AI814" s="332">
        <v>0</v>
      </c>
      <c r="AJ814" s="332">
        <v>0</v>
      </c>
      <c r="AK814" s="332">
        <v>0</v>
      </c>
      <c r="AL814" s="332">
        <v>0</v>
      </c>
      <c r="AM814" s="332">
        <v>237000000</v>
      </c>
      <c r="AN814" s="332">
        <v>0</v>
      </c>
    </row>
    <row r="815" spans="1:40" x14ac:dyDescent="0.25">
      <c r="A815" s="177">
        <v>3130410501</v>
      </c>
      <c r="B815" s="178" t="s">
        <v>1604</v>
      </c>
      <c r="C815" s="178"/>
      <c r="D815" s="139"/>
      <c r="E815" s="139">
        <v>150000000</v>
      </c>
      <c r="F815" s="139"/>
      <c r="G815" s="139"/>
      <c r="H815" s="138">
        <f t="shared" si="320"/>
        <v>150000000</v>
      </c>
      <c r="I815" s="139">
        <v>0</v>
      </c>
      <c r="J815" s="139">
        <v>0</v>
      </c>
      <c r="K815" s="139">
        <f t="shared" si="321"/>
        <v>150000000</v>
      </c>
      <c r="L815" s="139">
        <v>0</v>
      </c>
      <c r="M815" s="139">
        <v>0</v>
      </c>
      <c r="N815" s="139">
        <f t="shared" si="316"/>
        <v>0</v>
      </c>
      <c r="O815" s="176">
        <v>0</v>
      </c>
      <c r="P815" s="139">
        <v>0</v>
      </c>
      <c r="Q815" s="139">
        <f t="shared" si="317"/>
        <v>0</v>
      </c>
      <c r="R815" s="139">
        <f t="shared" si="318"/>
        <v>150000000</v>
      </c>
      <c r="S815" s="139">
        <f t="shared" si="319"/>
        <v>0</v>
      </c>
      <c r="U815" s="324">
        <v>3130410501</v>
      </c>
      <c r="V815" s="329" t="s">
        <v>1604</v>
      </c>
      <c r="W815" s="332">
        <v>0</v>
      </c>
      <c r="X815" s="332">
        <v>150000000</v>
      </c>
      <c r="Y815" s="332">
        <v>0</v>
      </c>
      <c r="Z815" s="332">
        <v>0</v>
      </c>
      <c r="AA815" s="332">
        <v>0</v>
      </c>
      <c r="AB815" s="332">
        <v>0</v>
      </c>
      <c r="AC815" s="332">
        <v>150000000</v>
      </c>
      <c r="AD815" s="332">
        <v>0</v>
      </c>
      <c r="AE815" s="332">
        <v>0</v>
      </c>
      <c r="AF815" s="332">
        <v>150000000</v>
      </c>
      <c r="AG815" s="332">
        <v>0</v>
      </c>
      <c r="AH815" s="332">
        <v>0</v>
      </c>
      <c r="AI815" s="332">
        <v>0</v>
      </c>
      <c r="AJ815" s="332">
        <v>0</v>
      </c>
      <c r="AK815" s="332">
        <v>0</v>
      </c>
      <c r="AL815" s="332">
        <v>0</v>
      </c>
      <c r="AM815" s="332">
        <v>150000000</v>
      </c>
      <c r="AN815" s="332">
        <v>0</v>
      </c>
    </row>
    <row r="816" spans="1:40" x14ac:dyDescent="0.25">
      <c r="A816" s="44">
        <v>3130410502</v>
      </c>
      <c r="B816" s="178" t="s">
        <v>1605</v>
      </c>
      <c r="C816" s="178"/>
      <c r="D816" s="139"/>
      <c r="E816" s="139">
        <v>87000000</v>
      </c>
      <c r="F816" s="139"/>
      <c r="G816" s="139"/>
      <c r="H816" s="138">
        <f t="shared" si="320"/>
        <v>87000000</v>
      </c>
      <c r="I816" s="139">
        <v>0</v>
      </c>
      <c r="J816" s="139">
        <v>0</v>
      </c>
      <c r="K816" s="139">
        <f t="shared" si="321"/>
        <v>87000000</v>
      </c>
      <c r="L816" s="139">
        <v>0</v>
      </c>
      <c r="M816" s="139">
        <v>0</v>
      </c>
      <c r="N816" s="139">
        <f t="shared" si="316"/>
        <v>0</v>
      </c>
      <c r="O816" s="176">
        <v>0</v>
      </c>
      <c r="P816" s="139">
        <v>0</v>
      </c>
      <c r="Q816" s="139">
        <f t="shared" si="317"/>
        <v>0</v>
      </c>
      <c r="R816" s="139">
        <f t="shared" si="318"/>
        <v>87000000</v>
      </c>
      <c r="S816" s="139">
        <f t="shared" si="319"/>
        <v>0</v>
      </c>
      <c r="U816" s="324">
        <v>3130410502</v>
      </c>
      <c r="V816" s="329" t="s">
        <v>1605</v>
      </c>
      <c r="W816" s="332">
        <v>0</v>
      </c>
      <c r="X816" s="332">
        <v>87000000</v>
      </c>
      <c r="Y816" s="332">
        <v>0</v>
      </c>
      <c r="Z816" s="332">
        <v>0</v>
      </c>
      <c r="AA816" s="332">
        <v>0</v>
      </c>
      <c r="AB816" s="332">
        <v>0</v>
      </c>
      <c r="AC816" s="332">
        <v>87000000</v>
      </c>
      <c r="AD816" s="332">
        <v>0</v>
      </c>
      <c r="AE816" s="332">
        <v>0</v>
      </c>
      <c r="AF816" s="332">
        <v>87000000</v>
      </c>
      <c r="AG816" s="332">
        <v>0</v>
      </c>
      <c r="AH816" s="332">
        <v>0</v>
      </c>
      <c r="AI816" s="332">
        <v>0</v>
      </c>
      <c r="AJ816" s="332">
        <v>0</v>
      </c>
      <c r="AK816" s="332">
        <v>0</v>
      </c>
      <c r="AL816" s="332">
        <v>0</v>
      </c>
      <c r="AM816" s="332">
        <v>87000000</v>
      </c>
      <c r="AN816" s="332">
        <v>0</v>
      </c>
    </row>
    <row r="817" spans="1:40" x14ac:dyDescent="0.25">
      <c r="A817" s="14">
        <v>31304106</v>
      </c>
      <c r="B817" s="9" t="s">
        <v>635</v>
      </c>
      <c r="C817" s="273"/>
      <c r="D817" s="10">
        <f>+D818+D819+D820</f>
        <v>0</v>
      </c>
      <c r="E817" s="10">
        <f t="shared" ref="E817:P817" si="335">+E818+E819+E820</f>
        <v>1463069980</v>
      </c>
      <c r="F817" s="10">
        <f t="shared" si="335"/>
        <v>0</v>
      </c>
      <c r="G817" s="10">
        <f t="shared" si="335"/>
        <v>0</v>
      </c>
      <c r="H817" s="10">
        <f t="shared" si="320"/>
        <v>1463069980</v>
      </c>
      <c r="I817" s="10">
        <f t="shared" si="335"/>
        <v>466326556</v>
      </c>
      <c r="J817" s="10">
        <f t="shared" si="335"/>
        <v>466326556</v>
      </c>
      <c r="K817" s="10">
        <f t="shared" si="321"/>
        <v>996743424</v>
      </c>
      <c r="L817" s="10">
        <f t="shared" si="335"/>
        <v>0</v>
      </c>
      <c r="M817" s="10">
        <f t="shared" si="335"/>
        <v>0</v>
      </c>
      <c r="N817" s="10">
        <f t="shared" si="316"/>
        <v>466326556</v>
      </c>
      <c r="O817" s="10">
        <f t="shared" si="335"/>
        <v>0</v>
      </c>
      <c r="P817" s="10">
        <f t="shared" si="335"/>
        <v>460050546</v>
      </c>
      <c r="Q817" s="10">
        <f t="shared" si="317"/>
        <v>-6276010</v>
      </c>
      <c r="R817" s="10">
        <f t="shared" si="318"/>
        <v>1003019434</v>
      </c>
      <c r="S817" s="10">
        <f t="shared" si="319"/>
        <v>0</v>
      </c>
      <c r="U817" s="324">
        <v>31304106</v>
      </c>
      <c r="V817" s="329" t="s">
        <v>635</v>
      </c>
      <c r="W817" s="332">
        <v>0</v>
      </c>
      <c r="X817" s="332">
        <v>1463069980</v>
      </c>
      <c r="Y817" s="332">
        <v>0</v>
      </c>
      <c r="Z817" s="332">
        <v>0</v>
      </c>
      <c r="AA817" s="332">
        <v>0</v>
      </c>
      <c r="AB817" s="332">
        <v>0</v>
      </c>
      <c r="AC817" s="332">
        <v>1463069980</v>
      </c>
      <c r="AD817" s="332">
        <v>466326556</v>
      </c>
      <c r="AE817" s="332">
        <v>466326556</v>
      </c>
      <c r="AF817" s="332">
        <v>996743424</v>
      </c>
      <c r="AG817" s="332">
        <v>0</v>
      </c>
      <c r="AH817" s="332">
        <v>0</v>
      </c>
      <c r="AI817" s="332">
        <v>466326556</v>
      </c>
      <c r="AJ817" s="332">
        <v>0</v>
      </c>
      <c r="AK817" s="332">
        <v>460050546</v>
      </c>
      <c r="AL817" s="332">
        <v>-6276010</v>
      </c>
      <c r="AM817" s="332">
        <v>1003019434</v>
      </c>
      <c r="AN817" s="332">
        <v>0</v>
      </c>
    </row>
    <row r="818" spans="1:40" x14ac:dyDescent="0.25">
      <c r="A818" s="177">
        <v>3130410601</v>
      </c>
      <c r="B818" s="178" t="s">
        <v>1606</v>
      </c>
      <c r="C818" s="178"/>
      <c r="D818" s="139"/>
      <c r="E818" s="139">
        <v>850000000</v>
      </c>
      <c r="F818" s="139"/>
      <c r="G818" s="139"/>
      <c r="H818" s="138">
        <f t="shared" si="320"/>
        <v>850000000</v>
      </c>
      <c r="I818" s="139">
        <v>0</v>
      </c>
      <c r="J818" s="139">
        <v>0</v>
      </c>
      <c r="K818" s="139">
        <f t="shared" si="321"/>
        <v>850000000</v>
      </c>
      <c r="L818" s="139">
        <v>0</v>
      </c>
      <c r="M818" s="139">
        <v>0</v>
      </c>
      <c r="N818" s="139">
        <f t="shared" si="316"/>
        <v>0</v>
      </c>
      <c r="O818" s="176">
        <v>0</v>
      </c>
      <c r="P818" s="139">
        <v>0</v>
      </c>
      <c r="Q818" s="139">
        <f t="shared" si="317"/>
        <v>0</v>
      </c>
      <c r="R818" s="139">
        <f t="shared" si="318"/>
        <v>850000000</v>
      </c>
      <c r="S818" s="139">
        <f t="shared" si="319"/>
        <v>0</v>
      </c>
      <c r="U818" s="324">
        <v>3130410601</v>
      </c>
      <c r="V818" s="329" t="s">
        <v>1606</v>
      </c>
      <c r="W818" s="332">
        <v>0</v>
      </c>
      <c r="X818" s="332">
        <v>850000000</v>
      </c>
      <c r="Y818" s="332">
        <v>0</v>
      </c>
      <c r="Z818" s="332">
        <v>0</v>
      </c>
      <c r="AA818" s="332">
        <v>0</v>
      </c>
      <c r="AB818" s="332">
        <v>0</v>
      </c>
      <c r="AC818" s="332">
        <v>850000000</v>
      </c>
      <c r="AD818" s="332">
        <v>0</v>
      </c>
      <c r="AE818" s="332">
        <v>0</v>
      </c>
      <c r="AF818" s="332">
        <v>850000000</v>
      </c>
      <c r="AG818" s="332">
        <v>0</v>
      </c>
      <c r="AH818" s="332">
        <v>0</v>
      </c>
      <c r="AI818" s="332">
        <v>0</v>
      </c>
      <c r="AJ818" s="332">
        <v>0</v>
      </c>
      <c r="AK818" s="332">
        <v>0</v>
      </c>
      <c r="AL818" s="332">
        <v>0</v>
      </c>
      <c r="AM818" s="332">
        <v>850000000</v>
      </c>
      <c r="AN818" s="332">
        <v>0</v>
      </c>
    </row>
    <row r="819" spans="1:40" x14ac:dyDescent="0.25">
      <c r="A819" s="44">
        <v>3130410602</v>
      </c>
      <c r="B819" s="178" t="s">
        <v>1607</v>
      </c>
      <c r="C819" s="178"/>
      <c r="D819" s="139"/>
      <c r="E819" s="139">
        <v>140000000</v>
      </c>
      <c r="F819" s="139"/>
      <c r="G819" s="139"/>
      <c r="H819" s="138">
        <f t="shared" si="320"/>
        <v>140000000</v>
      </c>
      <c r="I819" s="139">
        <v>0</v>
      </c>
      <c r="J819" s="139">
        <v>0</v>
      </c>
      <c r="K819" s="139">
        <f t="shared" si="321"/>
        <v>140000000</v>
      </c>
      <c r="L819" s="139">
        <v>0</v>
      </c>
      <c r="M819" s="139">
        <v>0</v>
      </c>
      <c r="N819" s="139">
        <f t="shared" si="316"/>
        <v>0</v>
      </c>
      <c r="O819" s="176">
        <v>0</v>
      </c>
      <c r="P819" s="139">
        <v>0</v>
      </c>
      <c r="Q819" s="139">
        <f t="shared" si="317"/>
        <v>0</v>
      </c>
      <c r="R819" s="139">
        <f t="shared" si="318"/>
        <v>140000000</v>
      </c>
      <c r="S819" s="139">
        <f t="shared" si="319"/>
        <v>0</v>
      </c>
      <c r="U819" s="324">
        <v>3130410602</v>
      </c>
      <c r="V819" s="329" t="s">
        <v>1607</v>
      </c>
      <c r="W819" s="332">
        <v>0</v>
      </c>
      <c r="X819" s="332">
        <v>140000000</v>
      </c>
      <c r="Y819" s="332">
        <v>0</v>
      </c>
      <c r="Z819" s="332">
        <v>0</v>
      </c>
      <c r="AA819" s="332">
        <v>0</v>
      </c>
      <c r="AB819" s="332">
        <v>0</v>
      </c>
      <c r="AC819" s="332">
        <v>140000000</v>
      </c>
      <c r="AD819" s="332">
        <v>0</v>
      </c>
      <c r="AE819" s="332">
        <v>0</v>
      </c>
      <c r="AF819" s="332">
        <v>140000000</v>
      </c>
      <c r="AG819" s="332">
        <v>0</v>
      </c>
      <c r="AH819" s="332">
        <v>0</v>
      </c>
      <c r="AI819" s="332">
        <v>0</v>
      </c>
      <c r="AJ819" s="332">
        <v>0</v>
      </c>
      <c r="AK819" s="332">
        <v>0</v>
      </c>
      <c r="AL819" s="332">
        <v>0</v>
      </c>
      <c r="AM819" s="332">
        <v>140000000</v>
      </c>
      <c r="AN819" s="332">
        <v>0</v>
      </c>
    </row>
    <row r="820" spans="1:40" x14ac:dyDescent="0.25">
      <c r="A820" s="177">
        <v>3130410603</v>
      </c>
      <c r="B820" s="178" t="s">
        <v>1608</v>
      </c>
      <c r="C820" s="178"/>
      <c r="D820" s="139"/>
      <c r="E820" s="139">
        <f>466814116+6255864</f>
        <v>473069980</v>
      </c>
      <c r="F820" s="139"/>
      <c r="G820" s="139"/>
      <c r="H820" s="138">
        <f t="shared" si="320"/>
        <v>473069980</v>
      </c>
      <c r="I820" s="139">
        <v>466326556</v>
      </c>
      <c r="J820" s="139">
        <v>466326556</v>
      </c>
      <c r="K820" s="139">
        <f t="shared" si="321"/>
        <v>6743424</v>
      </c>
      <c r="L820" s="139">
        <v>0</v>
      </c>
      <c r="M820" s="139">
        <v>0</v>
      </c>
      <c r="N820" s="139">
        <f t="shared" si="316"/>
        <v>466326556</v>
      </c>
      <c r="O820" s="139">
        <v>0</v>
      </c>
      <c r="P820" s="139">
        <v>460050546</v>
      </c>
      <c r="Q820" s="139">
        <f t="shared" si="317"/>
        <v>-6276010</v>
      </c>
      <c r="R820" s="139">
        <f t="shared" si="318"/>
        <v>13019434</v>
      </c>
      <c r="S820" s="139">
        <f t="shared" si="319"/>
        <v>0</v>
      </c>
      <c r="U820" s="324">
        <v>3130410603</v>
      </c>
      <c r="V820" s="329" t="s">
        <v>1608</v>
      </c>
      <c r="W820" s="332">
        <v>0</v>
      </c>
      <c r="X820" s="332">
        <v>473069980</v>
      </c>
      <c r="Y820" s="332">
        <v>0</v>
      </c>
      <c r="Z820" s="332">
        <v>0</v>
      </c>
      <c r="AA820" s="332">
        <v>0</v>
      </c>
      <c r="AB820" s="332">
        <v>0</v>
      </c>
      <c r="AC820" s="332">
        <v>473069980</v>
      </c>
      <c r="AD820" s="332">
        <v>466326556</v>
      </c>
      <c r="AE820" s="332">
        <v>466326556</v>
      </c>
      <c r="AF820" s="332">
        <v>6743424</v>
      </c>
      <c r="AG820" s="332">
        <v>0</v>
      </c>
      <c r="AH820" s="332">
        <v>0</v>
      </c>
      <c r="AI820" s="332">
        <v>466326556</v>
      </c>
      <c r="AJ820" s="332">
        <v>0</v>
      </c>
      <c r="AK820" s="332">
        <v>460050546</v>
      </c>
      <c r="AL820" s="332">
        <v>-6276010</v>
      </c>
      <c r="AM820" s="332">
        <v>13019434</v>
      </c>
      <c r="AN820" s="332">
        <v>0</v>
      </c>
    </row>
    <row r="821" spans="1:40" x14ac:dyDescent="0.25">
      <c r="A821" s="14">
        <v>31304107</v>
      </c>
      <c r="B821" s="9" t="s">
        <v>639</v>
      </c>
      <c r="C821" s="273"/>
      <c r="D821" s="10">
        <f>+D822+D823</f>
        <v>0</v>
      </c>
      <c r="E821" s="10">
        <f t="shared" ref="E821:P821" si="336">+E822+E823</f>
        <v>166450000</v>
      </c>
      <c r="F821" s="10">
        <f t="shared" si="336"/>
        <v>0</v>
      </c>
      <c r="G821" s="10">
        <f t="shared" si="336"/>
        <v>0</v>
      </c>
      <c r="H821" s="10">
        <f t="shared" si="320"/>
        <v>166450000</v>
      </c>
      <c r="I821" s="10">
        <f t="shared" si="336"/>
        <v>0</v>
      </c>
      <c r="J821" s="10">
        <f t="shared" si="336"/>
        <v>97092000</v>
      </c>
      <c r="K821" s="10">
        <f t="shared" si="321"/>
        <v>69358000</v>
      </c>
      <c r="L821" s="10">
        <f t="shared" si="336"/>
        <v>0</v>
      </c>
      <c r="M821" s="10">
        <f t="shared" si="336"/>
        <v>97092000</v>
      </c>
      <c r="N821" s="10">
        <f t="shared" si="316"/>
        <v>0</v>
      </c>
      <c r="O821" s="10">
        <f t="shared" si="336"/>
        <v>0</v>
      </c>
      <c r="P821" s="10">
        <f t="shared" si="336"/>
        <v>97092000</v>
      </c>
      <c r="Q821" s="10">
        <f t="shared" si="317"/>
        <v>0</v>
      </c>
      <c r="R821" s="10">
        <f t="shared" si="318"/>
        <v>69358000</v>
      </c>
      <c r="S821" s="10">
        <f t="shared" si="319"/>
        <v>97092000</v>
      </c>
      <c r="U821" s="324">
        <v>31304107</v>
      </c>
      <c r="V821" s="329" t="s">
        <v>639</v>
      </c>
      <c r="W821" s="332">
        <v>0</v>
      </c>
      <c r="X821" s="332">
        <v>166450000</v>
      </c>
      <c r="Y821" s="332">
        <v>0</v>
      </c>
      <c r="Z821" s="332">
        <v>0</v>
      </c>
      <c r="AA821" s="332">
        <v>0</v>
      </c>
      <c r="AB821" s="332">
        <v>0</v>
      </c>
      <c r="AC821" s="332">
        <v>166450000</v>
      </c>
      <c r="AD821" s="332">
        <v>0</v>
      </c>
      <c r="AE821" s="332">
        <v>97092000</v>
      </c>
      <c r="AF821" s="332">
        <v>69358000</v>
      </c>
      <c r="AG821" s="332">
        <v>0</v>
      </c>
      <c r="AH821" s="332">
        <v>97092000</v>
      </c>
      <c r="AI821" s="332">
        <v>0</v>
      </c>
      <c r="AJ821" s="332">
        <v>0</v>
      </c>
      <c r="AK821" s="332">
        <v>97092000</v>
      </c>
      <c r="AL821" s="332">
        <v>0</v>
      </c>
      <c r="AM821" s="332">
        <v>69358000</v>
      </c>
      <c r="AN821" s="332">
        <v>0</v>
      </c>
    </row>
    <row r="822" spans="1:40" x14ac:dyDescent="0.25">
      <c r="A822" s="44">
        <v>3130410702</v>
      </c>
      <c r="B822" s="178" t="s">
        <v>1609</v>
      </c>
      <c r="C822" s="178"/>
      <c r="D822" s="139"/>
      <c r="E822" s="139">
        <v>40000000</v>
      </c>
      <c r="F822" s="139"/>
      <c r="G822" s="139"/>
      <c r="H822" s="138">
        <f t="shared" si="320"/>
        <v>40000000</v>
      </c>
      <c r="I822" s="139">
        <v>0</v>
      </c>
      <c r="J822" s="139">
        <v>0</v>
      </c>
      <c r="K822" s="139">
        <f t="shared" si="321"/>
        <v>40000000</v>
      </c>
      <c r="L822" s="139">
        <v>0</v>
      </c>
      <c r="M822" s="139">
        <v>0</v>
      </c>
      <c r="N822" s="139">
        <f t="shared" si="316"/>
        <v>0</v>
      </c>
      <c r="O822" s="176">
        <v>0</v>
      </c>
      <c r="P822" s="139">
        <v>0</v>
      </c>
      <c r="Q822" s="139">
        <f t="shared" si="317"/>
        <v>0</v>
      </c>
      <c r="R822" s="139">
        <f t="shared" si="318"/>
        <v>40000000</v>
      </c>
      <c r="S822" s="139">
        <f t="shared" si="319"/>
        <v>0</v>
      </c>
      <c r="U822" s="324">
        <v>3130410702</v>
      </c>
      <c r="V822" s="329" t="s">
        <v>1609</v>
      </c>
      <c r="W822" s="332">
        <v>0</v>
      </c>
      <c r="X822" s="332">
        <v>40000000</v>
      </c>
      <c r="Y822" s="332">
        <v>0</v>
      </c>
      <c r="Z822" s="332">
        <v>0</v>
      </c>
      <c r="AA822" s="332">
        <v>0</v>
      </c>
      <c r="AB822" s="332">
        <v>0</v>
      </c>
      <c r="AC822" s="332">
        <v>40000000</v>
      </c>
      <c r="AD822" s="332">
        <v>0</v>
      </c>
      <c r="AE822" s="332">
        <v>0</v>
      </c>
      <c r="AF822" s="332">
        <v>40000000</v>
      </c>
      <c r="AG822" s="332">
        <v>0</v>
      </c>
      <c r="AH822" s="332">
        <v>0</v>
      </c>
      <c r="AI822" s="332">
        <v>0</v>
      </c>
      <c r="AJ822" s="332">
        <v>0</v>
      </c>
      <c r="AK822" s="332">
        <v>0</v>
      </c>
      <c r="AL822" s="332">
        <v>0</v>
      </c>
      <c r="AM822" s="332">
        <v>40000000</v>
      </c>
      <c r="AN822" s="332">
        <v>0</v>
      </c>
    </row>
    <row r="823" spans="1:40" x14ac:dyDescent="0.25">
      <c r="A823" s="177">
        <v>3130410703</v>
      </c>
      <c r="B823" s="178" t="s">
        <v>1610</v>
      </c>
      <c r="C823" s="178"/>
      <c r="D823" s="139"/>
      <c r="E823" s="139">
        <v>126450000</v>
      </c>
      <c r="F823" s="139"/>
      <c r="G823" s="139"/>
      <c r="H823" s="138">
        <f t="shared" si="320"/>
        <v>126450000</v>
      </c>
      <c r="I823" s="139">
        <v>0</v>
      </c>
      <c r="J823" s="139">
        <v>97092000</v>
      </c>
      <c r="K823" s="139">
        <f t="shared" si="321"/>
        <v>29358000</v>
      </c>
      <c r="L823" s="139">
        <v>0</v>
      </c>
      <c r="M823" s="139">
        <v>97092000</v>
      </c>
      <c r="N823" s="139">
        <f t="shared" si="316"/>
        <v>0</v>
      </c>
      <c r="O823" s="176">
        <v>0</v>
      </c>
      <c r="P823" s="139">
        <v>97092000</v>
      </c>
      <c r="Q823" s="139">
        <f t="shared" si="317"/>
        <v>0</v>
      </c>
      <c r="R823" s="139">
        <f t="shared" si="318"/>
        <v>29358000</v>
      </c>
      <c r="S823" s="139">
        <f t="shared" si="319"/>
        <v>97092000</v>
      </c>
      <c r="U823" s="324">
        <v>3130410703</v>
      </c>
      <c r="V823" s="329" t="s">
        <v>1610</v>
      </c>
      <c r="W823" s="332">
        <v>0</v>
      </c>
      <c r="X823" s="332">
        <v>126450000</v>
      </c>
      <c r="Y823" s="332">
        <v>0</v>
      </c>
      <c r="Z823" s="332">
        <v>0</v>
      </c>
      <c r="AA823" s="332">
        <v>0</v>
      </c>
      <c r="AB823" s="332">
        <v>0</v>
      </c>
      <c r="AC823" s="332">
        <v>126450000</v>
      </c>
      <c r="AD823" s="332">
        <v>0</v>
      </c>
      <c r="AE823" s="332">
        <v>97092000</v>
      </c>
      <c r="AF823" s="332">
        <v>29358000</v>
      </c>
      <c r="AG823" s="332">
        <v>0</v>
      </c>
      <c r="AH823" s="332">
        <v>97092000</v>
      </c>
      <c r="AI823" s="332">
        <v>0</v>
      </c>
      <c r="AJ823" s="332">
        <v>0</v>
      </c>
      <c r="AK823" s="332">
        <v>97092000</v>
      </c>
      <c r="AL823" s="332">
        <v>0</v>
      </c>
      <c r="AM823" s="332">
        <v>29358000</v>
      </c>
      <c r="AN823" s="332">
        <v>0</v>
      </c>
    </row>
    <row r="824" spans="1:40" x14ac:dyDescent="0.25">
      <c r="A824" s="14">
        <v>31304108</v>
      </c>
      <c r="B824" s="9" t="s">
        <v>1611</v>
      </c>
      <c r="C824" s="273"/>
      <c r="D824" s="10">
        <f>+D825+D826+D827</f>
        <v>0</v>
      </c>
      <c r="E824" s="10">
        <f t="shared" ref="E824:P824" si="337">+E825+E826+E827</f>
        <v>309100162</v>
      </c>
      <c r="F824" s="10">
        <f t="shared" si="337"/>
        <v>0</v>
      </c>
      <c r="G824" s="10">
        <f t="shared" si="337"/>
        <v>0</v>
      </c>
      <c r="H824" s="10">
        <f t="shared" si="320"/>
        <v>309100162</v>
      </c>
      <c r="I824" s="10">
        <f t="shared" si="337"/>
        <v>300000</v>
      </c>
      <c r="J824" s="10">
        <f t="shared" si="337"/>
        <v>7190400</v>
      </c>
      <c r="K824" s="10">
        <f t="shared" si="321"/>
        <v>301909762</v>
      </c>
      <c r="L824" s="10">
        <f t="shared" si="337"/>
        <v>1322400</v>
      </c>
      <c r="M824" s="10">
        <f t="shared" si="337"/>
        <v>4036800</v>
      </c>
      <c r="N824" s="10">
        <f t="shared" si="316"/>
        <v>3153600</v>
      </c>
      <c r="O824" s="10">
        <f t="shared" si="337"/>
        <v>0</v>
      </c>
      <c r="P824" s="10">
        <f t="shared" si="337"/>
        <v>9443200</v>
      </c>
      <c r="Q824" s="10">
        <f t="shared" si="317"/>
        <v>2252800</v>
      </c>
      <c r="R824" s="10">
        <f t="shared" si="318"/>
        <v>299656962</v>
      </c>
      <c r="S824" s="10">
        <f t="shared" si="319"/>
        <v>4036800</v>
      </c>
      <c r="U824" s="324">
        <v>31304108</v>
      </c>
      <c r="V824" s="329" t="s">
        <v>1611</v>
      </c>
      <c r="W824" s="332">
        <v>0</v>
      </c>
      <c r="X824" s="332">
        <v>309100162</v>
      </c>
      <c r="Y824" s="332">
        <v>0</v>
      </c>
      <c r="Z824" s="332">
        <v>0</v>
      </c>
      <c r="AA824" s="332">
        <v>0</v>
      </c>
      <c r="AB824" s="332">
        <v>0</v>
      </c>
      <c r="AC824" s="332">
        <v>309100162</v>
      </c>
      <c r="AD824" s="332">
        <v>300000</v>
      </c>
      <c r="AE824" s="332">
        <v>7190400</v>
      </c>
      <c r="AF824" s="332">
        <v>301909762</v>
      </c>
      <c r="AG824" s="332">
        <v>1322400</v>
      </c>
      <c r="AH824" s="332">
        <v>4036800</v>
      </c>
      <c r="AI824" s="332">
        <v>3153600</v>
      </c>
      <c r="AJ824" s="332">
        <v>0</v>
      </c>
      <c r="AK824" s="332">
        <v>9443200</v>
      </c>
      <c r="AL824" s="332">
        <v>2252800</v>
      </c>
      <c r="AM824" s="332">
        <v>299656962</v>
      </c>
      <c r="AN824" s="332">
        <v>0</v>
      </c>
    </row>
    <row r="825" spans="1:40" x14ac:dyDescent="0.25">
      <c r="A825" s="177">
        <v>3130410801</v>
      </c>
      <c r="B825" s="178" t="s">
        <v>1612</v>
      </c>
      <c r="C825" s="178"/>
      <c r="D825" s="139"/>
      <c r="E825" s="139">
        <v>67514212</v>
      </c>
      <c r="F825" s="139"/>
      <c r="G825" s="139"/>
      <c r="H825" s="138">
        <f t="shared" si="320"/>
        <v>67514212</v>
      </c>
      <c r="I825" s="139">
        <v>0</v>
      </c>
      <c r="J825" s="139">
        <v>0</v>
      </c>
      <c r="K825" s="139">
        <f t="shared" si="321"/>
        <v>67514212</v>
      </c>
      <c r="L825" s="139">
        <v>0</v>
      </c>
      <c r="M825" s="139">
        <v>0</v>
      </c>
      <c r="N825" s="139">
        <f t="shared" si="316"/>
        <v>0</v>
      </c>
      <c r="O825" s="176">
        <v>0</v>
      </c>
      <c r="P825" s="139">
        <v>0</v>
      </c>
      <c r="Q825" s="139">
        <f t="shared" si="317"/>
        <v>0</v>
      </c>
      <c r="R825" s="139">
        <f t="shared" si="318"/>
        <v>67514212</v>
      </c>
      <c r="S825" s="139">
        <f t="shared" si="319"/>
        <v>0</v>
      </c>
      <c r="U825" s="324">
        <v>3130410801</v>
      </c>
      <c r="V825" s="329" t="s">
        <v>1612</v>
      </c>
      <c r="W825" s="332">
        <v>0</v>
      </c>
      <c r="X825" s="332">
        <v>67514212</v>
      </c>
      <c r="Y825" s="332">
        <v>0</v>
      </c>
      <c r="Z825" s="332">
        <v>0</v>
      </c>
      <c r="AA825" s="332">
        <v>0</v>
      </c>
      <c r="AB825" s="332">
        <v>0</v>
      </c>
      <c r="AC825" s="332">
        <v>67514212</v>
      </c>
      <c r="AD825" s="332">
        <v>0</v>
      </c>
      <c r="AE825" s="332">
        <v>0</v>
      </c>
      <c r="AF825" s="332">
        <v>67514212</v>
      </c>
      <c r="AG825" s="332">
        <v>0</v>
      </c>
      <c r="AH825" s="332">
        <v>0</v>
      </c>
      <c r="AI825" s="332">
        <v>0</v>
      </c>
      <c r="AJ825" s="332">
        <v>0</v>
      </c>
      <c r="AK825" s="332">
        <v>0</v>
      </c>
      <c r="AL825" s="332">
        <v>0</v>
      </c>
      <c r="AM825" s="332">
        <v>67514212</v>
      </c>
      <c r="AN825" s="332">
        <v>0</v>
      </c>
    </row>
    <row r="826" spans="1:40" x14ac:dyDescent="0.25">
      <c r="A826" s="44">
        <v>3130410802</v>
      </c>
      <c r="B826" s="178" t="s">
        <v>1613</v>
      </c>
      <c r="C826" s="178"/>
      <c r="D826" s="139"/>
      <c r="E826" s="139">
        <v>40000000</v>
      </c>
      <c r="F826" s="139"/>
      <c r="G826" s="139"/>
      <c r="H826" s="138">
        <f t="shared" si="320"/>
        <v>40000000</v>
      </c>
      <c r="I826" s="139">
        <v>0</v>
      </c>
      <c r="J826" s="139">
        <v>0</v>
      </c>
      <c r="K826" s="139">
        <f t="shared" si="321"/>
        <v>40000000</v>
      </c>
      <c r="L826" s="139">
        <v>0</v>
      </c>
      <c r="M826" s="139">
        <v>0</v>
      </c>
      <c r="N826" s="139">
        <f t="shared" si="316"/>
        <v>0</v>
      </c>
      <c r="O826" s="176">
        <v>0</v>
      </c>
      <c r="P826" s="139">
        <v>0</v>
      </c>
      <c r="Q826" s="139">
        <f t="shared" si="317"/>
        <v>0</v>
      </c>
      <c r="R826" s="139">
        <f t="shared" si="318"/>
        <v>40000000</v>
      </c>
      <c r="S826" s="139">
        <f t="shared" si="319"/>
        <v>0</v>
      </c>
      <c r="U826" s="324">
        <v>3130410802</v>
      </c>
      <c r="V826" s="329" t="s">
        <v>1613</v>
      </c>
      <c r="W826" s="332">
        <v>0</v>
      </c>
      <c r="X826" s="332">
        <v>40000000</v>
      </c>
      <c r="Y826" s="332">
        <v>0</v>
      </c>
      <c r="Z826" s="332">
        <v>0</v>
      </c>
      <c r="AA826" s="332">
        <v>0</v>
      </c>
      <c r="AB826" s="332">
        <v>0</v>
      </c>
      <c r="AC826" s="332">
        <v>40000000</v>
      </c>
      <c r="AD826" s="332">
        <v>0</v>
      </c>
      <c r="AE826" s="332">
        <v>0</v>
      </c>
      <c r="AF826" s="332">
        <v>40000000</v>
      </c>
      <c r="AG826" s="332">
        <v>0</v>
      </c>
      <c r="AH826" s="332">
        <v>0</v>
      </c>
      <c r="AI826" s="332">
        <v>0</v>
      </c>
      <c r="AJ826" s="332">
        <v>0</v>
      </c>
      <c r="AK826" s="332">
        <v>0</v>
      </c>
      <c r="AL826" s="332">
        <v>0</v>
      </c>
      <c r="AM826" s="332">
        <v>40000000</v>
      </c>
      <c r="AN826" s="332">
        <v>0</v>
      </c>
    </row>
    <row r="827" spans="1:40" x14ac:dyDescent="0.25">
      <c r="A827" s="177">
        <v>3130410803</v>
      </c>
      <c r="B827" s="178" t="s">
        <v>1614</v>
      </c>
      <c r="C827" s="178"/>
      <c r="D827" s="139"/>
      <c r="E827" s="139">
        <v>201585950</v>
      </c>
      <c r="F827" s="139"/>
      <c r="G827" s="139"/>
      <c r="H827" s="138">
        <f t="shared" si="320"/>
        <v>201585950</v>
      </c>
      <c r="I827" s="139">
        <v>300000</v>
      </c>
      <c r="J827" s="139">
        <v>7190400</v>
      </c>
      <c r="K827" s="139">
        <f t="shared" si="321"/>
        <v>194395550</v>
      </c>
      <c r="L827" s="139">
        <v>1322400</v>
      </c>
      <c r="M827" s="139">
        <v>4036800</v>
      </c>
      <c r="N827" s="139">
        <f t="shared" si="316"/>
        <v>3153600</v>
      </c>
      <c r="O827" s="139">
        <v>0</v>
      </c>
      <c r="P827" s="139">
        <v>9443200</v>
      </c>
      <c r="Q827" s="139">
        <f t="shared" si="317"/>
        <v>2252800</v>
      </c>
      <c r="R827" s="139">
        <f t="shared" si="318"/>
        <v>192142750</v>
      </c>
      <c r="S827" s="139">
        <f t="shared" si="319"/>
        <v>4036800</v>
      </c>
      <c r="U827" s="324">
        <v>3130410803</v>
      </c>
      <c r="V827" s="329" t="s">
        <v>1614</v>
      </c>
      <c r="W827" s="332">
        <v>0</v>
      </c>
      <c r="X827" s="332">
        <v>201585950</v>
      </c>
      <c r="Y827" s="332">
        <v>0</v>
      </c>
      <c r="Z827" s="332">
        <v>0</v>
      </c>
      <c r="AA827" s="332">
        <v>0</v>
      </c>
      <c r="AB827" s="332">
        <v>0</v>
      </c>
      <c r="AC827" s="332">
        <v>201585950</v>
      </c>
      <c r="AD827" s="332">
        <v>300000</v>
      </c>
      <c r="AE827" s="332">
        <v>7190400</v>
      </c>
      <c r="AF827" s="332">
        <v>194395550</v>
      </c>
      <c r="AG827" s="332">
        <v>1322400</v>
      </c>
      <c r="AH827" s="332">
        <v>4036800</v>
      </c>
      <c r="AI827" s="332">
        <v>3153600</v>
      </c>
      <c r="AJ827" s="332">
        <v>0</v>
      </c>
      <c r="AK827" s="332">
        <v>9443200</v>
      </c>
      <c r="AL827" s="332">
        <v>2252800</v>
      </c>
      <c r="AM827" s="332">
        <v>192142750</v>
      </c>
      <c r="AN827" s="332">
        <v>0</v>
      </c>
    </row>
    <row r="828" spans="1:40" x14ac:dyDescent="0.25">
      <c r="A828" s="14">
        <v>31304109</v>
      </c>
      <c r="B828" s="9" t="s">
        <v>675</v>
      </c>
      <c r="C828" s="273"/>
      <c r="D828" s="10">
        <f>+D829+D830+D831</f>
        <v>0</v>
      </c>
      <c r="E828" s="10">
        <f t="shared" ref="E828:P828" si="338">+E829+E830+E831</f>
        <v>31228527</v>
      </c>
      <c r="F828" s="10">
        <f t="shared" si="338"/>
        <v>0</v>
      </c>
      <c r="G828" s="10">
        <f t="shared" si="338"/>
        <v>0</v>
      </c>
      <c r="H828" s="10">
        <f t="shared" si="320"/>
        <v>31228527</v>
      </c>
      <c r="I828" s="10">
        <f t="shared" si="338"/>
        <v>0</v>
      </c>
      <c r="J828" s="10">
        <f t="shared" si="338"/>
        <v>0</v>
      </c>
      <c r="K828" s="10">
        <f t="shared" si="321"/>
        <v>31228527</v>
      </c>
      <c r="L828" s="10">
        <f t="shared" si="338"/>
        <v>0</v>
      </c>
      <c r="M828" s="10">
        <f t="shared" si="338"/>
        <v>0</v>
      </c>
      <c r="N828" s="10">
        <f t="shared" si="316"/>
        <v>0</v>
      </c>
      <c r="O828" s="10">
        <f t="shared" si="338"/>
        <v>0</v>
      </c>
      <c r="P828" s="10">
        <f t="shared" si="338"/>
        <v>0</v>
      </c>
      <c r="Q828" s="10">
        <f t="shared" si="317"/>
        <v>0</v>
      </c>
      <c r="R828" s="10">
        <f t="shared" si="318"/>
        <v>31228527</v>
      </c>
      <c r="S828" s="10">
        <f t="shared" si="319"/>
        <v>0</v>
      </c>
      <c r="U828" s="324">
        <v>31304109</v>
      </c>
      <c r="V828" s="329" t="s">
        <v>675</v>
      </c>
      <c r="W828" s="332">
        <v>0</v>
      </c>
      <c r="X828" s="332">
        <v>31228527</v>
      </c>
      <c r="Y828" s="332">
        <v>0</v>
      </c>
      <c r="Z828" s="332">
        <v>0</v>
      </c>
      <c r="AA828" s="332">
        <v>0</v>
      </c>
      <c r="AB828" s="332">
        <v>0</v>
      </c>
      <c r="AC828" s="332">
        <v>31228527</v>
      </c>
      <c r="AD828" s="332">
        <v>0</v>
      </c>
      <c r="AE828" s="332">
        <v>0</v>
      </c>
      <c r="AF828" s="332">
        <v>31228527</v>
      </c>
      <c r="AG828" s="332">
        <v>0</v>
      </c>
      <c r="AH828" s="332">
        <v>0</v>
      </c>
      <c r="AI828" s="332">
        <v>0</v>
      </c>
      <c r="AJ828" s="332">
        <v>0</v>
      </c>
      <c r="AK828" s="332">
        <v>0</v>
      </c>
      <c r="AL828" s="332">
        <v>0</v>
      </c>
      <c r="AM828" s="332">
        <v>31228527</v>
      </c>
      <c r="AN828" s="332">
        <v>0</v>
      </c>
    </row>
    <row r="829" spans="1:40" x14ac:dyDescent="0.25">
      <c r="A829" s="177">
        <v>3130410901</v>
      </c>
      <c r="B829" s="178" t="s">
        <v>1615</v>
      </c>
      <c r="C829" s="178"/>
      <c r="D829" s="139"/>
      <c r="E829" s="139">
        <v>10000000</v>
      </c>
      <c r="F829" s="139"/>
      <c r="G829" s="139"/>
      <c r="H829" s="138">
        <f t="shared" si="320"/>
        <v>10000000</v>
      </c>
      <c r="I829" s="139">
        <v>0</v>
      </c>
      <c r="J829" s="139">
        <v>0</v>
      </c>
      <c r="K829" s="139">
        <f t="shared" si="321"/>
        <v>10000000</v>
      </c>
      <c r="L829" s="139">
        <v>0</v>
      </c>
      <c r="M829" s="139">
        <v>0</v>
      </c>
      <c r="N829" s="139">
        <f t="shared" si="316"/>
        <v>0</v>
      </c>
      <c r="O829" s="176">
        <v>0</v>
      </c>
      <c r="P829" s="139">
        <v>0</v>
      </c>
      <c r="Q829" s="139">
        <f t="shared" si="317"/>
        <v>0</v>
      </c>
      <c r="R829" s="139">
        <f t="shared" si="318"/>
        <v>10000000</v>
      </c>
      <c r="S829" s="139">
        <f t="shared" si="319"/>
        <v>0</v>
      </c>
      <c r="U829" s="324">
        <v>3130410901</v>
      </c>
      <c r="V829" s="329" t="s">
        <v>1615</v>
      </c>
      <c r="W829" s="332">
        <v>0</v>
      </c>
      <c r="X829" s="332">
        <v>10000000</v>
      </c>
      <c r="Y829" s="332">
        <v>0</v>
      </c>
      <c r="Z829" s="332">
        <v>0</v>
      </c>
      <c r="AA829" s="332">
        <v>0</v>
      </c>
      <c r="AB829" s="332">
        <v>0</v>
      </c>
      <c r="AC829" s="332">
        <v>10000000</v>
      </c>
      <c r="AD829" s="332">
        <v>0</v>
      </c>
      <c r="AE829" s="332">
        <v>0</v>
      </c>
      <c r="AF829" s="332">
        <v>10000000</v>
      </c>
      <c r="AG829" s="332">
        <v>0</v>
      </c>
      <c r="AH829" s="332">
        <v>0</v>
      </c>
      <c r="AI829" s="332">
        <v>0</v>
      </c>
      <c r="AJ829" s="332">
        <v>0</v>
      </c>
      <c r="AK829" s="332">
        <v>0</v>
      </c>
      <c r="AL829" s="332">
        <v>0</v>
      </c>
      <c r="AM829" s="332">
        <v>10000000</v>
      </c>
      <c r="AN829" s="332">
        <v>0</v>
      </c>
    </row>
    <row r="830" spans="1:40" x14ac:dyDescent="0.25">
      <c r="A830" s="44">
        <v>3130410902</v>
      </c>
      <c r="B830" s="178" t="s">
        <v>1616</v>
      </c>
      <c r="C830" s="178"/>
      <c r="D830" s="139"/>
      <c r="E830" s="139">
        <v>4732727</v>
      </c>
      <c r="F830" s="139"/>
      <c r="G830" s="139"/>
      <c r="H830" s="138">
        <f t="shared" si="320"/>
        <v>4732727</v>
      </c>
      <c r="I830" s="139">
        <v>0</v>
      </c>
      <c r="J830" s="139">
        <v>0</v>
      </c>
      <c r="K830" s="139">
        <f t="shared" si="321"/>
        <v>4732727</v>
      </c>
      <c r="L830" s="139">
        <v>0</v>
      </c>
      <c r="M830" s="139">
        <v>0</v>
      </c>
      <c r="N830" s="139">
        <f t="shared" si="316"/>
        <v>0</v>
      </c>
      <c r="O830" s="176">
        <v>0</v>
      </c>
      <c r="P830" s="139">
        <v>0</v>
      </c>
      <c r="Q830" s="139">
        <f t="shared" si="317"/>
        <v>0</v>
      </c>
      <c r="R830" s="139">
        <f t="shared" si="318"/>
        <v>4732727</v>
      </c>
      <c r="S830" s="139">
        <f t="shared" si="319"/>
        <v>0</v>
      </c>
      <c r="U830" s="324">
        <v>3130410902</v>
      </c>
      <c r="V830" s="329" t="s">
        <v>1616</v>
      </c>
      <c r="W830" s="332">
        <v>0</v>
      </c>
      <c r="X830" s="332">
        <v>4732727</v>
      </c>
      <c r="Y830" s="332">
        <v>0</v>
      </c>
      <c r="Z830" s="332">
        <v>0</v>
      </c>
      <c r="AA830" s="332">
        <v>0</v>
      </c>
      <c r="AB830" s="332">
        <v>0</v>
      </c>
      <c r="AC830" s="332">
        <v>4732727</v>
      </c>
      <c r="AD830" s="332">
        <v>0</v>
      </c>
      <c r="AE830" s="332">
        <v>0</v>
      </c>
      <c r="AF830" s="332">
        <v>4732727</v>
      </c>
      <c r="AG830" s="332">
        <v>0</v>
      </c>
      <c r="AH830" s="332">
        <v>0</v>
      </c>
      <c r="AI830" s="332">
        <v>0</v>
      </c>
      <c r="AJ830" s="332">
        <v>0</v>
      </c>
      <c r="AK830" s="332">
        <v>0</v>
      </c>
      <c r="AL830" s="332">
        <v>0</v>
      </c>
      <c r="AM830" s="332">
        <v>4732727</v>
      </c>
      <c r="AN830" s="332">
        <v>0</v>
      </c>
    </row>
    <row r="831" spans="1:40" x14ac:dyDescent="0.25">
      <c r="A831" s="177">
        <v>3130410903</v>
      </c>
      <c r="B831" s="178" t="s">
        <v>1617</v>
      </c>
      <c r="C831" s="178"/>
      <c r="D831" s="139"/>
      <c r="E831" s="139">
        <v>16495800</v>
      </c>
      <c r="F831" s="139"/>
      <c r="G831" s="139"/>
      <c r="H831" s="138">
        <f t="shared" si="320"/>
        <v>16495800</v>
      </c>
      <c r="I831" s="139">
        <v>0</v>
      </c>
      <c r="J831" s="139">
        <v>0</v>
      </c>
      <c r="K831" s="139">
        <f t="shared" si="321"/>
        <v>16495800</v>
      </c>
      <c r="L831" s="139">
        <v>0</v>
      </c>
      <c r="M831" s="139">
        <v>0</v>
      </c>
      <c r="N831" s="139">
        <f t="shared" si="316"/>
        <v>0</v>
      </c>
      <c r="O831" s="176">
        <v>0</v>
      </c>
      <c r="P831" s="139">
        <v>0</v>
      </c>
      <c r="Q831" s="139">
        <f t="shared" si="317"/>
        <v>0</v>
      </c>
      <c r="R831" s="139">
        <f t="shared" si="318"/>
        <v>16495800</v>
      </c>
      <c r="S831" s="139">
        <f t="shared" si="319"/>
        <v>0</v>
      </c>
      <c r="U831" s="324">
        <v>3130410903</v>
      </c>
      <c r="V831" s="329" t="s">
        <v>1617</v>
      </c>
      <c r="W831" s="332">
        <v>0</v>
      </c>
      <c r="X831" s="332">
        <v>16495800</v>
      </c>
      <c r="Y831" s="332">
        <v>0</v>
      </c>
      <c r="Z831" s="332">
        <v>0</v>
      </c>
      <c r="AA831" s="332">
        <v>0</v>
      </c>
      <c r="AB831" s="332">
        <v>0</v>
      </c>
      <c r="AC831" s="332">
        <v>16495800</v>
      </c>
      <c r="AD831" s="332">
        <v>0</v>
      </c>
      <c r="AE831" s="332">
        <v>0</v>
      </c>
      <c r="AF831" s="332">
        <v>16495800</v>
      </c>
      <c r="AG831" s="332">
        <v>0</v>
      </c>
      <c r="AH831" s="332">
        <v>0</v>
      </c>
      <c r="AI831" s="332">
        <v>0</v>
      </c>
      <c r="AJ831" s="332">
        <v>0</v>
      </c>
      <c r="AK831" s="332">
        <v>0</v>
      </c>
      <c r="AL831" s="332">
        <v>0</v>
      </c>
      <c r="AM831" s="332">
        <v>16495800</v>
      </c>
      <c r="AN831" s="332">
        <v>0</v>
      </c>
    </row>
    <row r="832" spans="1:40" x14ac:dyDescent="0.25">
      <c r="A832" s="14">
        <v>31304110</v>
      </c>
      <c r="B832" s="9" t="s">
        <v>1618</v>
      </c>
      <c r="C832" s="273"/>
      <c r="D832" s="10">
        <f>+D833</f>
        <v>0</v>
      </c>
      <c r="E832" s="10">
        <f t="shared" ref="E832:P832" si="339">+E833</f>
        <v>16936311</v>
      </c>
      <c r="F832" s="10">
        <f t="shared" si="339"/>
        <v>0</v>
      </c>
      <c r="G832" s="10">
        <f t="shared" si="339"/>
        <v>0</v>
      </c>
      <c r="H832" s="10">
        <f t="shared" si="320"/>
        <v>16936311</v>
      </c>
      <c r="I832" s="10">
        <f t="shared" si="339"/>
        <v>0</v>
      </c>
      <c r="J832" s="10">
        <f t="shared" si="339"/>
        <v>0</v>
      </c>
      <c r="K832" s="10">
        <f t="shared" si="321"/>
        <v>16936311</v>
      </c>
      <c r="L832" s="10">
        <f t="shared" si="339"/>
        <v>0</v>
      </c>
      <c r="M832" s="10">
        <f t="shared" si="339"/>
        <v>0</v>
      </c>
      <c r="N832" s="10">
        <f t="shared" si="316"/>
        <v>0</v>
      </c>
      <c r="O832" s="10">
        <f t="shared" si="339"/>
        <v>0</v>
      </c>
      <c r="P832" s="10">
        <f t="shared" si="339"/>
        <v>0</v>
      </c>
      <c r="Q832" s="10">
        <f t="shared" si="317"/>
        <v>0</v>
      </c>
      <c r="R832" s="10">
        <f t="shared" si="318"/>
        <v>16936311</v>
      </c>
      <c r="S832" s="10">
        <f t="shared" si="319"/>
        <v>0</v>
      </c>
      <c r="U832" s="324">
        <v>31304110</v>
      </c>
      <c r="V832" s="329" t="s">
        <v>1618</v>
      </c>
      <c r="W832" s="332">
        <v>0</v>
      </c>
      <c r="X832" s="332">
        <v>16936311</v>
      </c>
      <c r="Y832" s="332">
        <v>0</v>
      </c>
      <c r="Z832" s="332">
        <v>0</v>
      </c>
      <c r="AA832" s="332">
        <v>0</v>
      </c>
      <c r="AB832" s="332">
        <v>0</v>
      </c>
      <c r="AC832" s="332">
        <v>16936311</v>
      </c>
      <c r="AD832" s="332">
        <v>0</v>
      </c>
      <c r="AE832" s="332">
        <v>0</v>
      </c>
      <c r="AF832" s="332">
        <v>16936311</v>
      </c>
      <c r="AG832" s="332">
        <v>0</v>
      </c>
      <c r="AH832" s="332">
        <v>0</v>
      </c>
      <c r="AI832" s="332">
        <v>0</v>
      </c>
      <c r="AJ832" s="332">
        <v>0</v>
      </c>
      <c r="AK832" s="332">
        <v>0</v>
      </c>
      <c r="AL832" s="332">
        <v>0</v>
      </c>
      <c r="AM832" s="332">
        <v>16936311</v>
      </c>
      <c r="AN832" s="332">
        <v>0</v>
      </c>
    </row>
    <row r="833" spans="1:40" x14ac:dyDescent="0.25">
      <c r="A833" s="44">
        <v>3130411002</v>
      </c>
      <c r="B833" s="178" t="s">
        <v>1619</v>
      </c>
      <c r="C833" s="178"/>
      <c r="D833" s="139"/>
      <c r="E833" s="139">
        <v>16936311</v>
      </c>
      <c r="F833" s="139"/>
      <c r="G833" s="139"/>
      <c r="H833" s="138">
        <f t="shared" si="320"/>
        <v>16936311</v>
      </c>
      <c r="I833" s="139">
        <v>0</v>
      </c>
      <c r="J833" s="139">
        <v>0</v>
      </c>
      <c r="K833" s="139">
        <f t="shared" si="321"/>
        <v>16936311</v>
      </c>
      <c r="L833" s="139">
        <v>0</v>
      </c>
      <c r="M833" s="139">
        <v>0</v>
      </c>
      <c r="N833" s="139">
        <f t="shared" si="316"/>
        <v>0</v>
      </c>
      <c r="O833" s="176">
        <v>0</v>
      </c>
      <c r="P833" s="139">
        <v>0</v>
      </c>
      <c r="Q833" s="139">
        <f t="shared" si="317"/>
        <v>0</v>
      </c>
      <c r="R833" s="139">
        <f t="shared" si="318"/>
        <v>16936311</v>
      </c>
      <c r="S833" s="139">
        <f t="shared" si="319"/>
        <v>0</v>
      </c>
      <c r="U833" s="324">
        <v>3130411002</v>
      </c>
      <c r="V833" s="329" t="s">
        <v>1619</v>
      </c>
      <c r="W833" s="332">
        <v>0</v>
      </c>
      <c r="X833" s="332">
        <v>16936311</v>
      </c>
      <c r="Y833" s="332">
        <v>0</v>
      </c>
      <c r="Z833" s="332">
        <v>0</v>
      </c>
      <c r="AA833" s="332">
        <v>0</v>
      </c>
      <c r="AB833" s="332">
        <v>0</v>
      </c>
      <c r="AC833" s="332">
        <v>16936311</v>
      </c>
      <c r="AD833" s="332">
        <v>0</v>
      </c>
      <c r="AE833" s="332">
        <v>0</v>
      </c>
      <c r="AF833" s="332">
        <v>16936311</v>
      </c>
      <c r="AG833" s="332">
        <v>0</v>
      </c>
      <c r="AH833" s="332">
        <v>0</v>
      </c>
      <c r="AI833" s="332">
        <v>0</v>
      </c>
      <c r="AJ833" s="332">
        <v>0</v>
      </c>
      <c r="AK833" s="332">
        <v>0</v>
      </c>
      <c r="AL833" s="332">
        <v>0</v>
      </c>
      <c r="AM833" s="332">
        <v>16936311</v>
      </c>
      <c r="AN833" s="332">
        <v>0</v>
      </c>
    </row>
    <row r="834" spans="1:40" x14ac:dyDescent="0.25">
      <c r="A834" s="14">
        <v>31304112</v>
      </c>
      <c r="B834" s="9" t="s">
        <v>1620</v>
      </c>
      <c r="C834" s="273"/>
      <c r="D834" s="10">
        <f>+D835+D836+D837</f>
        <v>0</v>
      </c>
      <c r="E834" s="10">
        <f t="shared" ref="E834:P834" si="340">+E835+E836+E837</f>
        <v>28014212</v>
      </c>
      <c r="F834" s="10">
        <f t="shared" si="340"/>
        <v>12171864</v>
      </c>
      <c r="G834" s="10">
        <f t="shared" si="340"/>
        <v>0</v>
      </c>
      <c r="H834" s="10">
        <f t="shared" si="320"/>
        <v>15842348</v>
      </c>
      <c r="I834" s="10">
        <f t="shared" si="340"/>
        <v>0</v>
      </c>
      <c r="J834" s="10">
        <f t="shared" si="340"/>
        <v>0</v>
      </c>
      <c r="K834" s="10">
        <f t="shared" si="321"/>
        <v>15842348</v>
      </c>
      <c r="L834" s="10">
        <f t="shared" si="340"/>
        <v>0</v>
      </c>
      <c r="M834" s="10">
        <f t="shared" si="340"/>
        <v>0</v>
      </c>
      <c r="N834" s="10">
        <f t="shared" si="316"/>
        <v>0</v>
      </c>
      <c r="O834" s="10">
        <f t="shared" si="340"/>
        <v>0</v>
      </c>
      <c r="P834" s="10">
        <f t="shared" si="340"/>
        <v>0</v>
      </c>
      <c r="Q834" s="10">
        <f t="shared" si="317"/>
        <v>0</v>
      </c>
      <c r="R834" s="10">
        <f t="shared" si="318"/>
        <v>15842348</v>
      </c>
      <c r="S834" s="10">
        <f t="shared" si="319"/>
        <v>0</v>
      </c>
      <c r="U834" s="324">
        <v>31304112</v>
      </c>
      <c r="V834" s="329" t="s">
        <v>1620</v>
      </c>
      <c r="W834" s="332">
        <v>0</v>
      </c>
      <c r="X834" s="332">
        <v>28014212</v>
      </c>
      <c r="Y834" s="332">
        <v>12171864</v>
      </c>
      <c r="Z834" s="332">
        <v>0</v>
      </c>
      <c r="AA834" s="332">
        <v>0</v>
      </c>
      <c r="AB834" s="332">
        <v>0</v>
      </c>
      <c r="AC834" s="332">
        <v>15842348</v>
      </c>
      <c r="AD834" s="332">
        <v>0</v>
      </c>
      <c r="AE834" s="332">
        <v>0</v>
      </c>
      <c r="AF834" s="332">
        <v>15842348</v>
      </c>
      <c r="AG834" s="332">
        <v>0</v>
      </c>
      <c r="AH834" s="332">
        <v>0</v>
      </c>
      <c r="AI834" s="332">
        <v>0</v>
      </c>
      <c r="AJ834" s="332">
        <v>0</v>
      </c>
      <c r="AK834" s="332">
        <v>0</v>
      </c>
      <c r="AL834" s="332">
        <v>0</v>
      </c>
      <c r="AM834" s="332">
        <v>15842348</v>
      </c>
      <c r="AN834" s="332">
        <v>0</v>
      </c>
    </row>
    <row r="835" spans="1:40" x14ac:dyDescent="0.25">
      <c r="A835" s="177">
        <v>3130411201</v>
      </c>
      <c r="B835" s="178" t="s">
        <v>1621</v>
      </c>
      <c r="C835" s="178"/>
      <c r="D835" s="139"/>
      <c r="E835" s="139">
        <v>5014212</v>
      </c>
      <c r="F835" s="139"/>
      <c r="G835" s="139"/>
      <c r="H835" s="138">
        <f t="shared" si="320"/>
        <v>5014212</v>
      </c>
      <c r="I835" s="139">
        <v>0</v>
      </c>
      <c r="J835" s="139">
        <v>0</v>
      </c>
      <c r="K835" s="139">
        <f t="shared" si="321"/>
        <v>5014212</v>
      </c>
      <c r="L835" s="139">
        <v>0</v>
      </c>
      <c r="M835" s="139">
        <v>0</v>
      </c>
      <c r="N835" s="139">
        <f t="shared" si="316"/>
        <v>0</v>
      </c>
      <c r="O835" s="176">
        <v>0</v>
      </c>
      <c r="P835" s="139">
        <v>0</v>
      </c>
      <c r="Q835" s="139">
        <f t="shared" si="317"/>
        <v>0</v>
      </c>
      <c r="R835" s="139">
        <f t="shared" si="318"/>
        <v>5014212</v>
      </c>
      <c r="S835" s="139">
        <f t="shared" si="319"/>
        <v>0</v>
      </c>
      <c r="U835" s="324">
        <v>3130411201</v>
      </c>
      <c r="V835" s="329" t="s">
        <v>1621</v>
      </c>
      <c r="W835" s="332">
        <v>0</v>
      </c>
      <c r="X835" s="332">
        <v>5014212</v>
      </c>
      <c r="Y835" s="332">
        <v>0</v>
      </c>
      <c r="Z835" s="332">
        <v>0</v>
      </c>
      <c r="AA835" s="332">
        <v>0</v>
      </c>
      <c r="AB835" s="332">
        <v>0</v>
      </c>
      <c r="AC835" s="332">
        <v>5014212</v>
      </c>
      <c r="AD835" s="332">
        <v>0</v>
      </c>
      <c r="AE835" s="332">
        <v>0</v>
      </c>
      <c r="AF835" s="332">
        <v>5014212</v>
      </c>
      <c r="AG835" s="332">
        <v>0</v>
      </c>
      <c r="AH835" s="332">
        <v>0</v>
      </c>
      <c r="AI835" s="332">
        <v>0</v>
      </c>
      <c r="AJ835" s="332">
        <v>0</v>
      </c>
      <c r="AK835" s="332">
        <v>0</v>
      </c>
      <c r="AL835" s="332">
        <v>0</v>
      </c>
      <c r="AM835" s="332">
        <v>5014212</v>
      </c>
      <c r="AN835" s="332">
        <v>0</v>
      </c>
    </row>
    <row r="836" spans="1:40" x14ac:dyDescent="0.25">
      <c r="A836" s="44">
        <v>3130411202</v>
      </c>
      <c r="B836" s="178" t="s">
        <v>1622</v>
      </c>
      <c r="C836" s="178"/>
      <c r="D836" s="139"/>
      <c r="E836" s="139">
        <v>3000000</v>
      </c>
      <c r="F836" s="139"/>
      <c r="G836" s="139"/>
      <c r="H836" s="138">
        <f t="shared" si="320"/>
        <v>3000000</v>
      </c>
      <c r="I836" s="139">
        <v>0</v>
      </c>
      <c r="J836" s="139">
        <v>0</v>
      </c>
      <c r="K836" s="139">
        <f t="shared" si="321"/>
        <v>3000000</v>
      </c>
      <c r="L836" s="139">
        <v>0</v>
      </c>
      <c r="M836" s="139">
        <v>0</v>
      </c>
      <c r="N836" s="139">
        <f t="shared" si="316"/>
        <v>0</v>
      </c>
      <c r="O836" s="176">
        <v>0</v>
      </c>
      <c r="P836" s="139">
        <v>0</v>
      </c>
      <c r="Q836" s="139">
        <f t="shared" si="317"/>
        <v>0</v>
      </c>
      <c r="R836" s="139">
        <f t="shared" si="318"/>
        <v>3000000</v>
      </c>
      <c r="S836" s="139">
        <f t="shared" si="319"/>
        <v>0</v>
      </c>
      <c r="U836" s="324">
        <v>3130411202</v>
      </c>
      <c r="V836" s="329" t="s">
        <v>1622</v>
      </c>
      <c r="W836" s="332">
        <v>0</v>
      </c>
      <c r="X836" s="332">
        <v>3000000</v>
      </c>
      <c r="Y836" s="332">
        <v>0</v>
      </c>
      <c r="Z836" s="332">
        <v>0</v>
      </c>
      <c r="AA836" s="332">
        <v>0</v>
      </c>
      <c r="AB836" s="332">
        <v>0</v>
      </c>
      <c r="AC836" s="332">
        <v>3000000</v>
      </c>
      <c r="AD836" s="332">
        <v>0</v>
      </c>
      <c r="AE836" s="332">
        <v>0</v>
      </c>
      <c r="AF836" s="332">
        <v>3000000</v>
      </c>
      <c r="AG836" s="332">
        <v>0</v>
      </c>
      <c r="AH836" s="332">
        <v>0</v>
      </c>
      <c r="AI836" s="332">
        <v>0</v>
      </c>
      <c r="AJ836" s="332">
        <v>0</v>
      </c>
      <c r="AK836" s="332">
        <v>0</v>
      </c>
      <c r="AL836" s="332">
        <v>0</v>
      </c>
      <c r="AM836" s="332">
        <v>3000000</v>
      </c>
      <c r="AN836" s="332">
        <v>0</v>
      </c>
    </row>
    <row r="837" spans="1:40" x14ac:dyDescent="0.25">
      <c r="A837" s="177">
        <v>3130411203</v>
      </c>
      <c r="B837" s="178" t="s">
        <v>1623</v>
      </c>
      <c r="C837" s="178"/>
      <c r="D837" s="139"/>
      <c r="E837" s="139">
        <v>20000000</v>
      </c>
      <c r="F837" s="139">
        <v>12171864</v>
      </c>
      <c r="G837" s="139"/>
      <c r="H837" s="138">
        <f t="shared" si="320"/>
        <v>7828136</v>
      </c>
      <c r="I837" s="139">
        <v>0</v>
      </c>
      <c r="J837" s="139">
        <v>0</v>
      </c>
      <c r="K837" s="139">
        <f t="shared" si="321"/>
        <v>7828136</v>
      </c>
      <c r="L837" s="139">
        <v>0</v>
      </c>
      <c r="M837" s="139">
        <v>0</v>
      </c>
      <c r="N837" s="139">
        <f t="shared" si="316"/>
        <v>0</v>
      </c>
      <c r="O837" s="176">
        <v>0</v>
      </c>
      <c r="P837" s="139">
        <v>0</v>
      </c>
      <c r="Q837" s="139">
        <f t="shared" si="317"/>
        <v>0</v>
      </c>
      <c r="R837" s="139">
        <f t="shared" si="318"/>
        <v>7828136</v>
      </c>
      <c r="S837" s="139">
        <f t="shared" si="319"/>
        <v>0</v>
      </c>
      <c r="U837" s="324">
        <v>3130411203</v>
      </c>
      <c r="V837" s="329" t="s">
        <v>1623</v>
      </c>
      <c r="W837" s="332">
        <v>0</v>
      </c>
      <c r="X837" s="332">
        <v>20000000</v>
      </c>
      <c r="Y837" s="332">
        <v>12171864</v>
      </c>
      <c r="Z837" s="332">
        <v>0</v>
      </c>
      <c r="AA837" s="332">
        <v>0</v>
      </c>
      <c r="AB837" s="332">
        <v>0</v>
      </c>
      <c r="AC837" s="332">
        <v>7828136</v>
      </c>
      <c r="AD837" s="332">
        <v>0</v>
      </c>
      <c r="AE837" s="332">
        <v>0</v>
      </c>
      <c r="AF837" s="332">
        <v>7828136</v>
      </c>
      <c r="AG837" s="332">
        <v>0</v>
      </c>
      <c r="AH837" s="332">
        <v>0</v>
      </c>
      <c r="AI837" s="332">
        <v>0</v>
      </c>
      <c r="AJ837" s="332">
        <v>0</v>
      </c>
      <c r="AK837" s="332">
        <v>0</v>
      </c>
      <c r="AL837" s="332">
        <v>0</v>
      </c>
      <c r="AM837" s="332">
        <v>7828136</v>
      </c>
      <c r="AN837" s="332">
        <v>0</v>
      </c>
    </row>
    <row r="838" spans="1:40" x14ac:dyDescent="0.25">
      <c r="A838" s="14">
        <v>31304113</v>
      </c>
      <c r="B838" s="9" t="s">
        <v>1624</v>
      </c>
      <c r="C838" s="273"/>
      <c r="D838" s="10">
        <f>+D839+D840+D841</f>
        <v>0</v>
      </c>
      <c r="E838" s="10">
        <f t="shared" ref="E838:P838" si="341">+E839+E840+E841</f>
        <v>169537500</v>
      </c>
      <c r="F838" s="10">
        <f t="shared" si="341"/>
        <v>0</v>
      </c>
      <c r="G838" s="10">
        <f t="shared" si="341"/>
        <v>0</v>
      </c>
      <c r="H838" s="10">
        <f t="shared" si="320"/>
        <v>169537500</v>
      </c>
      <c r="I838" s="10">
        <f t="shared" si="341"/>
        <v>0</v>
      </c>
      <c r="J838" s="10">
        <f t="shared" si="341"/>
        <v>0</v>
      </c>
      <c r="K838" s="10">
        <f t="shared" si="321"/>
        <v>169537500</v>
      </c>
      <c r="L838" s="10">
        <f t="shared" si="341"/>
        <v>0</v>
      </c>
      <c r="M838" s="10">
        <f t="shared" si="341"/>
        <v>0</v>
      </c>
      <c r="N838" s="10">
        <f t="shared" si="316"/>
        <v>0</v>
      </c>
      <c r="O838" s="10">
        <f t="shared" si="341"/>
        <v>0</v>
      </c>
      <c r="P838" s="10">
        <f t="shared" si="341"/>
        <v>6072660</v>
      </c>
      <c r="Q838" s="10">
        <f t="shared" si="317"/>
        <v>6072660</v>
      </c>
      <c r="R838" s="10">
        <f t="shared" si="318"/>
        <v>163464840</v>
      </c>
      <c r="S838" s="10">
        <f t="shared" si="319"/>
        <v>0</v>
      </c>
      <c r="U838" s="324">
        <v>31304113</v>
      </c>
      <c r="V838" s="329" t="s">
        <v>1624</v>
      </c>
      <c r="W838" s="332">
        <v>0</v>
      </c>
      <c r="X838" s="332">
        <v>169537500</v>
      </c>
      <c r="Y838" s="332">
        <v>0</v>
      </c>
      <c r="Z838" s="332">
        <v>0</v>
      </c>
      <c r="AA838" s="332">
        <v>0</v>
      </c>
      <c r="AB838" s="332">
        <v>0</v>
      </c>
      <c r="AC838" s="332">
        <v>169537500</v>
      </c>
      <c r="AD838" s="332">
        <v>0</v>
      </c>
      <c r="AE838" s="332">
        <v>0</v>
      </c>
      <c r="AF838" s="332">
        <v>169537500</v>
      </c>
      <c r="AG838" s="332">
        <v>0</v>
      </c>
      <c r="AH838" s="332">
        <v>164375</v>
      </c>
      <c r="AI838" s="332">
        <v>0</v>
      </c>
      <c r="AJ838" s="332">
        <v>0</v>
      </c>
      <c r="AK838" s="332">
        <v>6072660</v>
      </c>
      <c r="AL838" s="332">
        <v>6072660</v>
      </c>
      <c r="AM838" s="332">
        <v>163464840</v>
      </c>
      <c r="AN838" s="332">
        <v>0</v>
      </c>
    </row>
    <row r="839" spans="1:40" x14ac:dyDescent="0.25">
      <c r="A839" s="177">
        <v>3130411301</v>
      </c>
      <c r="B839" s="178" t="s">
        <v>1625</v>
      </c>
      <c r="C839" s="178"/>
      <c r="D839" s="139"/>
      <c r="E839" s="139">
        <v>20000000</v>
      </c>
      <c r="F839" s="139"/>
      <c r="G839" s="139"/>
      <c r="H839" s="138">
        <f t="shared" si="320"/>
        <v>20000000</v>
      </c>
      <c r="I839" s="139">
        <v>0</v>
      </c>
      <c r="J839" s="139">
        <v>0</v>
      </c>
      <c r="K839" s="139">
        <f t="shared" si="321"/>
        <v>20000000</v>
      </c>
      <c r="L839" s="139">
        <v>0</v>
      </c>
      <c r="M839" s="139">
        <v>0</v>
      </c>
      <c r="N839" s="139">
        <f t="shared" si="316"/>
        <v>0</v>
      </c>
      <c r="O839" s="176">
        <v>0</v>
      </c>
      <c r="P839" s="139">
        <v>0</v>
      </c>
      <c r="Q839" s="139">
        <f t="shared" si="317"/>
        <v>0</v>
      </c>
      <c r="R839" s="139">
        <f t="shared" si="318"/>
        <v>20000000</v>
      </c>
      <c r="S839" s="139">
        <f t="shared" si="319"/>
        <v>0</v>
      </c>
      <c r="U839" s="324">
        <v>3130411301</v>
      </c>
      <c r="V839" s="329" t="s">
        <v>1625</v>
      </c>
      <c r="W839" s="332">
        <v>0</v>
      </c>
      <c r="X839" s="332">
        <v>20000000</v>
      </c>
      <c r="Y839" s="332">
        <v>0</v>
      </c>
      <c r="Z839" s="332">
        <v>0</v>
      </c>
      <c r="AA839" s="332">
        <v>0</v>
      </c>
      <c r="AB839" s="332">
        <v>0</v>
      </c>
      <c r="AC839" s="332">
        <v>20000000</v>
      </c>
      <c r="AD839" s="332">
        <v>0</v>
      </c>
      <c r="AE839" s="332">
        <v>0</v>
      </c>
      <c r="AF839" s="332">
        <v>20000000</v>
      </c>
      <c r="AG839" s="332">
        <v>0</v>
      </c>
      <c r="AH839" s="332">
        <v>0</v>
      </c>
      <c r="AI839" s="332">
        <v>0</v>
      </c>
      <c r="AJ839" s="332">
        <v>0</v>
      </c>
      <c r="AK839" s="332">
        <v>0</v>
      </c>
      <c r="AL839" s="332">
        <v>0</v>
      </c>
      <c r="AM839" s="332">
        <v>20000000</v>
      </c>
      <c r="AN839" s="332">
        <v>0</v>
      </c>
    </row>
    <row r="840" spans="1:40" x14ac:dyDescent="0.25">
      <c r="A840" s="44">
        <v>3130411302</v>
      </c>
      <c r="B840" s="178" t="s">
        <v>1626</v>
      </c>
      <c r="C840" s="178"/>
      <c r="D840" s="139"/>
      <c r="E840" s="139">
        <v>25000000</v>
      </c>
      <c r="F840" s="139"/>
      <c r="G840" s="139"/>
      <c r="H840" s="138">
        <f t="shared" si="320"/>
        <v>25000000</v>
      </c>
      <c r="I840" s="139">
        <v>0</v>
      </c>
      <c r="J840" s="139">
        <v>0</v>
      </c>
      <c r="K840" s="139">
        <f t="shared" si="321"/>
        <v>25000000</v>
      </c>
      <c r="L840" s="139">
        <v>0</v>
      </c>
      <c r="M840" s="139">
        <v>0</v>
      </c>
      <c r="N840" s="139">
        <f t="shared" si="316"/>
        <v>0</v>
      </c>
      <c r="O840" s="176">
        <v>0</v>
      </c>
      <c r="P840" s="139">
        <v>0</v>
      </c>
      <c r="Q840" s="139">
        <f t="shared" si="317"/>
        <v>0</v>
      </c>
      <c r="R840" s="139">
        <f t="shared" si="318"/>
        <v>25000000</v>
      </c>
      <c r="S840" s="139">
        <f t="shared" si="319"/>
        <v>0</v>
      </c>
      <c r="U840" s="324">
        <v>3130411302</v>
      </c>
      <c r="V840" s="329" t="s">
        <v>1626</v>
      </c>
      <c r="W840" s="332">
        <v>0</v>
      </c>
      <c r="X840" s="332">
        <v>25000000</v>
      </c>
      <c r="Y840" s="332">
        <v>0</v>
      </c>
      <c r="Z840" s="332">
        <v>0</v>
      </c>
      <c r="AA840" s="332">
        <v>0</v>
      </c>
      <c r="AB840" s="332">
        <v>0</v>
      </c>
      <c r="AC840" s="332">
        <v>25000000</v>
      </c>
      <c r="AD840" s="332">
        <v>0</v>
      </c>
      <c r="AE840" s="332">
        <v>0</v>
      </c>
      <c r="AF840" s="332">
        <v>25000000</v>
      </c>
      <c r="AG840" s="332">
        <v>0</v>
      </c>
      <c r="AH840" s="332">
        <v>0</v>
      </c>
      <c r="AI840" s="332">
        <v>0</v>
      </c>
      <c r="AJ840" s="332">
        <v>0</v>
      </c>
      <c r="AK840" s="332">
        <v>0</v>
      </c>
      <c r="AL840" s="332">
        <v>0</v>
      </c>
      <c r="AM840" s="332">
        <v>25000000</v>
      </c>
      <c r="AN840" s="332">
        <v>0</v>
      </c>
    </row>
    <row r="841" spans="1:40" x14ac:dyDescent="0.25">
      <c r="A841" s="177">
        <v>3130411303</v>
      </c>
      <c r="B841" s="178" t="s">
        <v>1627</v>
      </c>
      <c r="C841" s="178"/>
      <c r="D841" s="139"/>
      <c r="E841" s="139">
        <f>84537500+40000000</f>
        <v>124537500</v>
      </c>
      <c r="F841" s="139"/>
      <c r="G841" s="139"/>
      <c r="H841" s="138">
        <f t="shared" si="320"/>
        <v>124537500</v>
      </c>
      <c r="I841" s="139">
        <v>0</v>
      </c>
      <c r="J841" s="139">
        <v>0</v>
      </c>
      <c r="K841" s="139">
        <f t="shared" si="321"/>
        <v>124537500</v>
      </c>
      <c r="L841" s="139">
        <v>0</v>
      </c>
      <c r="M841" s="176">
        <f>+J841</f>
        <v>0</v>
      </c>
      <c r="N841" s="139">
        <f t="shared" si="316"/>
        <v>0</v>
      </c>
      <c r="O841" s="176">
        <v>0</v>
      </c>
      <c r="P841" s="139">
        <v>6072660</v>
      </c>
      <c r="Q841" s="139">
        <f t="shared" si="317"/>
        <v>6072660</v>
      </c>
      <c r="R841" s="139">
        <f t="shared" si="318"/>
        <v>118464840</v>
      </c>
      <c r="S841" s="139">
        <f t="shared" si="319"/>
        <v>0</v>
      </c>
      <c r="U841" s="324">
        <v>3130411303</v>
      </c>
      <c r="V841" s="329" t="s">
        <v>1627</v>
      </c>
      <c r="W841" s="332">
        <v>0</v>
      </c>
      <c r="X841" s="332">
        <v>124537500</v>
      </c>
      <c r="Y841" s="332">
        <v>0</v>
      </c>
      <c r="Z841" s="332">
        <v>0</v>
      </c>
      <c r="AA841" s="332">
        <v>0</v>
      </c>
      <c r="AB841" s="332">
        <v>0</v>
      </c>
      <c r="AC841" s="332">
        <v>124537500</v>
      </c>
      <c r="AD841" s="332">
        <v>0</v>
      </c>
      <c r="AE841" s="332">
        <v>0</v>
      </c>
      <c r="AF841" s="332">
        <v>124537500</v>
      </c>
      <c r="AG841" s="332">
        <v>0</v>
      </c>
      <c r="AH841" s="332">
        <v>164375</v>
      </c>
      <c r="AI841" s="332">
        <v>0</v>
      </c>
      <c r="AJ841" s="332">
        <v>0</v>
      </c>
      <c r="AK841" s="332">
        <v>6072660</v>
      </c>
      <c r="AL841" s="332">
        <v>6072660</v>
      </c>
      <c r="AM841" s="332">
        <v>118464840</v>
      </c>
      <c r="AN841" s="332">
        <v>0</v>
      </c>
    </row>
    <row r="842" spans="1:40" x14ac:dyDescent="0.25">
      <c r="A842" s="14">
        <v>31304114</v>
      </c>
      <c r="B842" s="9" t="s">
        <v>1628</v>
      </c>
      <c r="C842" s="273"/>
      <c r="D842" s="10">
        <f>+D843+D844+D845</f>
        <v>0</v>
      </c>
      <c r="E842" s="10">
        <f t="shared" ref="E842:P842" si="342">+E843+E844+E845</f>
        <v>139575779</v>
      </c>
      <c r="F842" s="10">
        <f t="shared" si="342"/>
        <v>0</v>
      </c>
      <c r="G842" s="10">
        <f t="shared" si="342"/>
        <v>0</v>
      </c>
      <c r="H842" s="10">
        <f t="shared" si="320"/>
        <v>139575779</v>
      </c>
      <c r="I842" s="10">
        <f t="shared" si="342"/>
        <v>2128819</v>
      </c>
      <c r="J842" s="10">
        <f t="shared" si="342"/>
        <v>37115756.5</v>
      </c>
      <c r="K842" s="10">
        <f t="shared" si="321"/>
        <v>102460022.5</v>
      </c>
      <c r="L842" s="10">
        <f t="shared" si="342"/>
        <v>19922075</v>
      </c>
      <c r="M842" s="10">
        <f t="shared" si="342"/>
        <v>22140070</v>
      </c>
      <c r="N842" s="10">
        <f t="shared" si="316"/>
        <v>14975686.5</v>
      </c>
      <c r="O842" s="10">
        <f t="shared" si="342"/>
        <v>1941631</v>
      </c>
      <c r="P842" s="10">
        <f t="shared" si="342"/>
        <v>39726967.5</v>
      </c>
      <c r="Q842" s="10">
        <f t="shared" si="317"/>
        <v>2611211</v>
      </c>
      <c r="R842" s="10">
        <f t="shared" si="318"/>
        <v>99848811.5</v>
      </c>
      <c r="S842" s="10">
        <f t="shared" si="319"/>
        <v>22140070</v>
      </c>
      <c r="U842" s="324">
        <v>31304114</v>
      </c>
      <c r="V842" s="329" t="s">
        <v>1628</v>
      </c>
      <c r="W842" s="332">
        <v>0</v>
      </c>
      <c r="X842" s="332">
        <v>139575779</v>
      </c>
      <c r="Y842" s="332">
        <v>0</v>
      </c>
      <c r="Z842" s="332">
        <v>0</v>
      </c>
      <c r="AA842" s="332">
        <v>0</v>
      </c>
      <c r="AB842" s="332">
        <v>0</v>
      </c>
      <c r="AC842" s="332">
        <v>139575779</v>
      </c>
      <c r="AD842" s="332">
        <v>2128819</v>
      </c>
      <c r="AE842" s="332">
        <v>37115756.5</v>
      </c>
      <c r="AF842" s="332">
        <v>102460022.5</v>
      </c>
      <c r="AG842" s="332">
        <v>19922075</v>
      </c>
      <c r="AH842" s="332">
        <v>22140070</v>
      </c>
      <c r="AI842" s="332">
        <v>16187188</v>
      </c>
      <c r="AJ842" s="332">
        <v>1941631</v>
      </c>
      <c r="AK842" s="332">
        <v>39726967.5</v>
      </c>
      <c r="AL842" s="332">
        <v>2611211</v>
      </c>
      <c r="AM842" s="332">
        <v>99848811.5</v>
      </c>
      <c r="AN842" s="332">
        <v>0</v>
      </c>
    </row>
    <row r="843" spans="1:40" x14ac:dyDescent="0.25">
      <c r="A843" s="177">
        <v>3130411401</v>
      </c>
      <c r="B843" s="178" t="s">
        <v>1629</v>
      </c>
      <c r="C843" s="178"/>
      <c r="D843" s="139"/>
      <c r="E843" s="139">
        <v>15000000</v>
      </c>
      <c r="F843" s="139"/>
      <c r="G843" s="139"/>
      <c r="H843" s="138">
        <f t="shared" si="320"/>
        <v>15000000</v>
      </c>
      <c r="I843" s="139">
        <v>0</v>
      </c>
      <c r="J843" s="139">
        <v>0</v>
      </c>
      <c r="K843" s="139">
        <f t="shared" si="321"/>
        <v>15000000</v>
      </c>
      <c r="L843" s="139">
        <v>0</v>
      </c>
      <c r="M843" s="139">
        <v>0</v>
      </c>
      <c r="N843" s="139">
        <f t="shared" si="316"/>
        <v>0</v>
      </c>
      <c r="O843" s="176">
        <v>0</v>
      </c>
      <c r="P843" s="139">
        <v>0</v>
      </c>
      <c r="Q843" s="139">
        <f t="shared" si="317"/>
        <v>0</v>
      </c>
      <c r="R843" s="139">
        <f t="shared" si="318"/>
        <v>15000000</v>
      </c>
      <c r="S843" s="139">
        <f t="shared" si="319"/>
        <v>0</v>
      </c>
      <c r="U843" s="324">
        <v>3130411401</v>
      </c>
      <c r="V843" s="329" t="s">
        <v>1629</v>
      </c>
      <c r="W843" s="332">
        <v>0</v>
      </c>
      <c r="X843" s="332">
        <v>15000000</v>
      </c>
      <c r="Y843" s="332">
        <v>0</v>
      </c>
      <c r="Z843" s="332">
        <v>0</v>
      </c>
      <c r="AA843" s="332">
        <v>0</v>
      </c>
      <c r="AB843" s="332">
        <v>0</v>
      </c>
      <c r="AC843" s="332">
        <v>15000000</v>
      </c>
      <c r="AD843" s="332">
        <v>0</v>
      </c>
      <c r="AE843" s="332">
        <v>0</v>
      </c>
      <c r="AF843" s="332">
        <v>15000000</v>
      </c>
      <c r="AG843" s="332">
        <v>0</v>
      </c>
      <c r="AH843" s="332">
        <v>0</v>
      </c>
      <c r="AI843" s="332">
        <v>0</v>
      </c>
      <c r="AJ843" s="332">
        <v>0</v>
      </c>
      <c r="AK843" s="332">
        <v>0</v>
      </c>
      <c r="AL843" s="332">
        <v>0</v>
      </c>
      <c r="AM843" s="332">
        <v>15000000</v>
      </c>
      <c r="AN843" s="332">
        <v>0</v>
      </c>
    </row>
    <row r="844" spans="1:40" x14ac:dyDescent="0.25">
      <c r="A844" s="44">
        <v>3130411402</v>
      </c>
      <c r="B844" s="178" t="s">
        <v>1630</v>
      </c>
      <c r="C844" s="178"/>
      <c r="D844" s="139"/>
      <c r="E844" s="139">
        <v>10000000</v>
      </c>
      <c r="F844" s="139"/>
      <c r="G844" s="139"/>
      <c r="H844" s="138">
        <f t="shared" si="320"/>
        <v>10000000</v>
      </c>
      <c r="I844" s="139">
        <v>0</v>
      </c>
      <c r="J844" s="139">
        <v>0</v>
      </c>
      <c r="K844" s="139">
        <f t="shared" si="321"/>
        <v>10000000</v>
      </c>
      <c r="L844" s="139">
        <v>0</v>
      </c>
      <c r="M844" s="139">
        <v>0</v>
      </c>
      <c r="N844" s="139">
        <f t="shared" si="316"/>
        <v>0</v>
      </c>
      <c r="O844" s="176">
        <v>0</v>
      </c>
      <c r="P844" s="139">
        <v>0</v>
      </c>
      <c r="Q844" s="139">
        <f t="shared" si="317"/>
        <v>0</v>
      </c>
      <c r="R844" s="139">
        <f t="shared" si="318"/>
        <v>10000000</v>
      </c>
      <c r="S844" s="139">
        <f t="shared" si="319"/>
        <v>0</v>
      </c>
      <c r="U844" s="324">
        <v>3130411402</v>
      </c>
      <c r="V844" s="329" t="s">
        <v>1630</v>
      </c>
      <c r="W844" s="332">
        <v>0</v>
      </c>
      <c r="X844" s="332">
        <v>10000000</v>
      </c>
      <c r="Y844" s="332">
        <v>0</v>
      </c>
      <c r="Z844" s="332">
        <v>0</v>
      </c>
      <c r="AA844" s="332">
        <v>0</v>
      </c>
      <c r="AB844" s="332">
        <v>0</v>
      </c>
      <c r="AC844" s="332">
        <v>10000000</v>
      </c>
      <c r="AD844" s="332">
        <v>0</v>
      </c>
      <c r="AE844" s="332">
        <v>0</v>
      </c>
      <c r="AF844" s="332">
        <v>10000000</v>
      </c>
      <c r="AG844" s="332">
        <v>0</v>
      </c>
      <c r="AH844" s="332">
        <v>0</v>
      </c>
      <c r="AI844" s="332">
        <v>0</v>
      </c>
      <c r="AJ844" s="332">
        <v>0</v>
      </c>
      <c r="AK844" s="332">
        <v>0</v>
      </c>
      <c r="AL844" s="332">
        <v>0</v>
      </c>
      <c r="AM844" s="332">
        <v>10000000</v>
      </c>
      <c r="AN844" s="332">
        <v>0</v>
      </c>
    </row>
    <row r="845" spans="1:40" x14ac:dyDescent="0.25">
      <c r="A845" s="177">
        <v>3130411403</v>
      </c>
      <c r="B845" s="178" t="s">
        <v>1631</v>
      </c>
      <c r="C845" s="178"/>
      <c r="D845" s="139"/>
      <c r="E845" s="139">
        <v>114575779</v>
      </c>
      <c r="F845" s="139"/>
      <c r="G845" s="139"/>
      <c r="H845" s="138">
        <f t="shared" si="320"/>
        <v>114575779</v>
      </c>
      <c r="I845" s="139">
        <v>2128819</v>
      </c>
      <c r="J845" s="139">
        <v>37115756.5</v>
      </c>
      <c r="K845" s="139">
        <f t="shared" si="321"/>
        <v>77460022.5</v>
      </c>
      <c r="L845" s="139">
        <v>19922075</v>
      </c>
      <c r="M845" s="139">
        <v>22140070</v>
      </c>
      <c r="N845" s="139">
        <f t="shared" si="316"/>
        <v>14975686.5</v>
      </c>
      <c r="O845" s="139">
        <v>1941631</v>
      </c>
      <c r="P845" s="139">
        <v>39726967.5</v>
      </c>
      <c r="Q845" s="139">
        <f t="shared" si="317"/>
        <v>2611211</v>
      </c>
      <c r="R845" s="139">
        <f t="shared" si="318"/>
        <v>74848811.5</v>
      </c>
      <c r="S845" s="139">
        <f t="shared" si="319"/>
        <v>22140070</v>
      </c>
      <c r="U845" s="324">
        <v>3130411403</v>
      </c>
      <c r="V845" s="329" t="s">
        <v>1631</v>
      </c>
      <c r="W845" s="332">
        <v>0</v>
      </c>
      <c r="X845" s="332">
        <v>114575779</v>
      </c>
      <c r="Y845" s="332">
        <v>0</v>
      </c>
      <c r="Z845" s="332">
        <v>0</v>
      </c>
      <c r="AA845" s="332">
        <v>0</v>
      </c>
      <c r="AB845" s="332">
        <v>0</v>
      </c>
      <c r="AC845" s="332">
        <v>114575779</v>
      </c>
      <c r="AD845" s="332">
        <v>2128819</v>
      </c>
      <c r="AE845" s="332">
        <v>37115756.5</v>
      </c>
      <c r="AF845" s="332">
        <v>77460022.5</v>
      </c>
      <c r="AG845" s="332">
        <v>19922075</v>
      </c>
      <c r="AH845" s="332">
        <v>22140070</v>
      </c>
      <c r="AI845" s="332">
        <v>16187188</v>
      </c>
      <c r="AJ845" s="332">
        <v>1941631</v>
      </c>
      <c r="AK845" s="332">
        <v>39726967.5</v>
      </c>
      <c r="AL845" s="332">
        <v>2611211</v>
      </c>
      <c r="AM845" s="332">
        <v>74848811.5</v>
      </c>
      <c r="AN845" s="332">
        <v>0</v>
      </c>
    </row>
    <row r="846" spans="1:40" x14ac:dyDescent="0.25">
      <c r="A846" s="14">
        <v>31304115</v>
      </c>
      <c r="B846" s="9" t="s">
        <v>1632</v>
      </c>
      <c r="C846" s="273"/>
      <c r="D846" s="10">
        <f>+D847+D848+D849</f>
        <v>0</v>
      </c>
      <c r="E846" s="10">
        <f t="shared" ref="E846:P846" si="343">+E847+E848+E849</f>
        <v>100000000</v>
      </c>
      <c r="F846" s="10">
        <f t="shared" si="343"/>
        <v>0</v>
      </c>
      <c r="G846" s="10">
        <f t="shared" si="343"/>
        <v>0</v>
      </c>
      <c r="H846" s="10">
        <f t="shared" si="320"/>
        <v>100000000</v>
      </c>
      <c r="I846" s="10">
        <f t="shared" si="343"/>
        <v>0</v>
      </c>
      <c r="J846" s="10">
        <f t="shared" si="343"/>
        <v>6665500</v>
      </c>
      <c r="K846" s="10">
        <f t="shared" si="321"/>
        <v>93334500</v>
      </c>
      <c r="L846" s="10">
        <f t="shared" si="343"/>
        <v>-328500</v>
      </c>
      <c r="M846" s="10">
        <f t="shared" si="343"/>
        <v>6665500</v>
      </c>
      <c r="N846" s="10">
        <f t="shared" ref="N846:N880" si="344">+J846-M846</f>
        <v>0</v>
      </c>
      <c r="O846" s="10">
        <f t="shared" si="343"/>
        <v>0</v>
      </c>
      <c r="P846" s="10">
        <f t="shared" si="343"/>
        <v>6665500</v>
      </c>
      <c r="Q846" s="10">
        <f t="shared" ref="Q846:Q880" si="345">+P846-J846</f>
        <v>0</v>
      </c>
      <c r="R846" s="10">
        <f t="shared" ref="R846:R880" si="346">+H846-P846</f>
        <v>93334500</v>
      </c>
      <c r="S846" s="10">
        <f t="shared" ref="S846:S880" si="347">+M846</f>
        <v>6665500</v>
      </c>
      <c r="U846" s="324">
        <v>31304115</v>
      </c>
      <c r="V846" s="329" t="s">
        <v>1632</v>
      </c>
      <c r="W846" s="332">
        <v>0</v>
      </c>
      <c r="X846" s="332">
        <v>100000000</v>
      </c>
      <c r="Y846" s="332">
        <v>0</v>
      </c>
      <c r="Z846" s="332">
        <v>0</v>
      </c>
      <c r="AA846" s="332">
        <v>0</v>
      </c>
      <c r="AB846" s="332">
        <v>0</v>
      </c>
      <c r="AC846" s="332">
        <v>100000000</v>
      </c>
      <c r="AD846" s="332">
        <v>0</v>
      </c>
      <c r="AE846" s="332">
        <v>6665500</v>
      </c>
      <c r="AF846" s="332">
        <v>93334500</v>
      </c>
      <c r="AG846" s="332">
        <v>-328500</v>
      </c>
      <c r="AH846" s="332">
        <v>6994000</v>
      </c>
      <c r="AI846" s="332">
        <v>0</v>
      </c>
      <c r="AJ846" s="332">
        <v>0</v>
      </c>
      <c r="AK846" s="332">
        <v>6665500</v>
      </c>
      <c r="AL846" s="332">
        <v>0</v>
      </c>
      <c r="AM846" s="332">
        <v>93334500</v>
      </c>
      <c r="AN846" s="332">
        <v>0</v>
      </c>
    </row>
    <row r="847" spans="1:40" x14ac:dyDescent="0.25">
      <c r="A847" s="177">
        <v>3130411501</v>
      </c>
      <c r="B847" s="178" t="s">
        <v>1633</v>
      </c>
      <c r="C847" s="178"/>
      <c r="D847" s="139"/>
      <c r="E847" s="139">
        <v>5000000</v>
      </c>
      <c r="F847" s="139"/>
      <c r="G847" s="139"/>
      <c r="H847" s="138">
        <f t="shared" ref="H847:H880" si="348">+D847+E847-F847+G847</f>
        <v>5000000</v>
      </c>
      <c r="I847" s="139">
        <v>0</v>
      </c>
      <c r="J847" s="139">
        <v>0</v>
      </c>
      <c r="K847" s="139">
        <f t="shared" ref="K847:K880" si="349">+H847-J847</f>
        <v>5000000</v>
      </c>
      <c r="L847" s="139">
        <v>0</v>
      </c>
      <c r="M847" s="139">
        <v>0</v>
      </c>
      <c r="N847" s="139">
        <f t="shared" si="344"/>
        <v>0</v>
      </c>
      <c r="O847" s="176">
        <v>0</v>
      </c>
      <c r="P847" s="139">
        <v>0</v>
      </c>
      <c r="Q847" s="139">
        <f t="shared" si="345"/>
        <v>0</v>
      </c>
      <c r="R847" s="139">
        <f t="shared" si="346"/>
        <v>5000000</v>
      </c>
      <c r="S847" s="139">
        <f t="shared" si="347"/>
        <v>0</v>
      </c>
      <c r="U847" s="324">
        <v>3130411501</v>
      </c>
      <c r="V847" s="329" t="s">
        <v>1633</v>
      </c>
      <c r="W847" s="332">
        <v>0</v>
      </c>
      <c r="X847" s="332">
        <v>5000000</v>
      </c>
      <c r="Y847" s="332">
        <v>0</v>
      </c>
      <c r="Z847" s="332">
        <v>0</v>
      </c>
      <c r="AA847" s="332">
        <v>0</v>
      </c>
      <c r="AB847" s="332">
        <v>0</v>
      </c>
      <c r="AC847" s="332">
        <v>5000000</v>
      </c>
      <c r="AD847" s="332">
        <v>0</v>
      </c>
      <c r="AE847" s="332">
        <v>0</v>
      </c>
      <c r="AF847" s="332">
        <v>5000000</v>
      </c>
      <c r="AG847" s="332">
        <v>0</v>
      </c>
      <c r="AH847" s="332">
        <v>0</v>
      </c>
      <c r="AI847" s="332">
        <v>0</v>
      </c>
      <c r="AJ847" s="332">
        <v>0</v>
      </c>
      <c r="AK847" s="332">
        <v>0</v>
      </c>
      <c r="AL847" s="332">
        <v>0</v>
      </c>
      <c r="AM847" s="332">
        <v>5000000</v>
      </c>
      <c r="AN847" s="332">
        <v>0</v>
      </c>
    </row>
    <row r="848" spans="1:40" x14ac:dyDescent="0.25">
      <c r="A848" s="44">
        <v>3130411502</v>
      </c>
      <c r="B848" s="178" t="s">
        <v>1634</v>
      </c>
      <c r="C848" s="178"/>
      <c r="D848" s="139"/>
      <c r="E848" s="139">
        <v>10000000</v>
      </c>
      <c r="F848" s="139"/>
      <c r="G848" s="139"/>
      <c r="H848" s="138">
        <f t="shared" si="348"/>
        <v>10000000</v>
      </c>
      <c r="I848" s="139">
        <v>0</v>
      </c>
      <c r="J848" s="139">
        <v>0</v>
      </c>
      <c r="K848" s="139">
        <f t="shared" si="349"/>
        <v>10000000</v>
      </c>
      <c r="L848" s="139">
        <v>0</v>
      </c>
      <c r="M848" s="139">
        <v>0</v>
      </c>
      <c r="N848" s="139">
        <f t="shared" si="344"/>
        <v>0</v>
      </c>
      <c r="O848" s="176">
        <v>0</v>
      </c>
      <c r="P848" s="139">
        <v>0</v>
      </c>
      <c r="Q848" s="139">
        <f t="shared" si="345"/>
        <v>0</v>
      </c>
      <c r="R848" s="139">
        <f t="shared" si="346"/>
        <v>10000000</v>
      </c>
      <c r="S848" s="139">
        <f t="shared" si="347"/>
        <v>0</v>
      </c>
      <c r="U848" s="324">
        <v>3130411502</v>
      </c>
      <c r="V848" s="329" t="s">
        <v>1634</v>
      </c>
      <c r="W848" s="332">
        <v>0</v>
      </c>
      <c r="X848" s="332">
        <v>10000000</v>
      </c>
      <c r="Y848" s="332">
        <v>0</v>
      </c>
      <c r="Z848" s="332">
        <v>0</v>
      </c>
      <c r="AA848" s="332">
        <v>0</v>
      </c>
      <c r="AB848" s="332">
        <v>0</v>
      </c>
      <c r="AC848" s="332">
        <v>10000000</v>
      </c>
      <c r="AD848" s="332">
        <v>0</v>
      </c>
      <c r="AE848" s="332">
        <v>0</v>
      </c>
      <c r="AF848" s="332">
        <v>10000000</v>
      </c>
      <c r="AG848" s="332">
        <v>0</v>
      </c>
      <c r="AH848" s="332">
        <v>0</v>
      </c>
      <c r="AI848" s="332">
        <v>0</v>
      </c>
      <c r="AJ848" s="332">
        <v>0</v>
      </c>
      <c r="AK848" s="332">
        <v>0</v>
      </c>
      <c r="AL848" s="332">
        <v>0</v>
      </c>
      <c r="AM848" s="332">
        <v>10000000</v>
      </c>
      <c r="AN848" s="332">
        <v>0</v>
      </c>
    </row>
    <row r="849" spans="1:40" x14ac:dyDescent="0.25">
      <c r="A849" s="177">
        <v>3130411503</v>
      </c>
      <c r="B849" s="178" t="s">
        <v>1635</v>
      </c>
      <c r="C849" s="178"/>
      <c r="D849" s="139"/>
      <c r="E849" s="139">
        <v>85000000</v>
      </c>
      <c r="F849" s="139"/>
      <c r="G849" s="139"/>
      <c r="H849" s="138">
        <f t="shared" si="348"/>
        <v>85000000</v>
      </c>
      <c r="I849" s="139">
        <v>0</v>
      </c>
      <c r="J849" s="139">
        <v>6665500</v>
      </c>
      <c r="K849" s="139">
        <f t="shared" si="349"/>
        <v>78334500</v>
      </c>
      <c r="L849" s="139">
        <v>-328500</v>
      </c>
      <c r="M849" s="176">
        <f>+J849</f>
        <v>6665500</v>
      </c>
      <c r="N849" s="139">
        <f t="shared" si="344"/>
        <v>0</v>
      </c>
      <c r="O849" s="176">
        <v>0</v>
      </c>
      <c r="P849" s="139">
        <v>6665500</v>
      </c>
      <c r="Q849" s="139">
        <f t="shared" si="345"/>
        <v>0</v>
      </c>
      <c r="R849" s="139">
        <f t="shared" si="346"/>
        <v>78334500</v>
      </c>
      <c r="S849" s="139">
        <f t="shared" si="347"/>
        <v>6665500</v>
      </c>
      <c r="U849" s="324">
        <v>3130411503</v>
      </c>
      <c r="V849" s="329" t="s">
        <v>1635</v>
      </c>
      <c r="W849" s="332">
        <v>0</v>
      </c>
      <c r="X849" s="332">
        <v>85000000</v>
      </c>
      <c r="Y849" s="332">
        <v>0</v>
      </c>
      <c r="Z849" s="332">
        <v>0</v>
      </c>
      <c r="AA849" s="332">
        <v>0</v>
      </c>
      <c r="AB849" s="332">
        <v>0</v>
      </c>
      <c r="AC849" s="332">
        <v>85000000</v>
      </c>
      <c r="AD849" s="332">
        <v>0</v>
      </c>
      <c r="AE849" s="332">
        <v>6665500</v>
      </c>
      <c r="AF849" s="332">
        <v>78334500</v>
      </c>
      <c r="AG849" s="332">
        <v>-328500</v>
      </c>
      <c r="AH849" s="332">
        <v>6994000</v>
      </c>
      <c r="AI849" s="332">
        <v>0</v>
      </c>
      <c r="AJ849" s="332">
        <v>0</v>
      </c>
      <c r="AK849" s="332">
        <v>6665500</v>
      </c>
      <c r="AL849" s="332">
        <v>0</v>
      </c>
      <c r="AM849" s="332">
        <v>78334500</v>
      </c>
      <c r="AN849" s="332">
        <v>0</v>
      </c>
    </row>
    <row r="850" spans="1:40" x14ac:dyDescent="0.25">
      <c r="A850" s="240">
        <v>314</v>
      </c>
      <c r="B850" s="241" t="s">
        <v>1636</v>
      </c>
      <c r="C850" s="241"/>
      <c r="D850" s="150">
        <f>+D851</f>
        <v>0</v>
      </c>
      <c r="E850" s="150">
        <f t="shared" ref="E850:P852" si="350">+E851</f>
        <v>389324741</v>
      </c>
      <c r="F850" s="150">
        <f t="shared" si="350"/>
        <v>0</v>
      </c>
      <c r="G850" s="150">
        <f t="shared" si="350"/>
        <v>0</v>
      </c>
      <c r="H850" s="150">
        <f t="shared" si="348"/>
        <v>389324741</v>
      </c>
      <c r="I850" s="150">
        <f t="shared" si="350"/>
        <v>33465360</v>
      </c>
      <c r="J850" s="150">
        <f t="shared" si="350"/>
        <v>115120590</v>
      </c>
      <c r="K850" s="150">
        <f t="shared" si="349"/>
        <v>274204151</v>
      </c>
      <c r="L850" s="150">
        <f t="shared" si="350"/>
        <v>58860041</v>
      </c>
      <c r="M850" s="150">
        <f t="shared" si="350"/>
        <v>91670973</v>
      </c>
      <c r="N850" s="150">
        <f t="shared" si="344"/>
        <v>23449617</v>
      </c>
      <c r="O850" s="150">
        <f t="shared" si="350"/>
        <v>57965360</v>
      </c>
      <c r="P850" s="150">
        <f t="shared" si="350"/>
        <v>158620590</v>
      </c>
      <c r="Q850" s="150">
        <f t="shared" si="345"/>
        <v>43500000</v>
      </c>
      <c r="R850" s="150">
        <f t="shared" si="346"/>
        <v>230704151</v>
      </c>
      <c r="S850" s="150">
        <f t="shared" si="347"/>
        <v>91670973</v>
      </c>
      <c r="U850" s="324">
        <v>314</v>
      </c>
      <c r="V850" s="329" t="s">
        <v>1636</v>
      </c>
      <c r="W850" s="332">
        <v>0</v>
      </c>
      <c r="X850" s="332">
        <v>389324741</v>
      </c>
      <c r="Y850" s="332">
        <v>0</v>
      </c>
      <c r="Z850" s="332">
        <v>0</v>
      </c>
      <c r="AA850" s="332">
        <v>0</v>
      </c>
      <c r="AB850" s="332">
        <v>0</v>
      </c>
      <c r="AC850" s="332">
        <v>389324741</v>
      </c>
      <c r="AD850" s="332">
        <v>33465360</v>
      </c>
      <c r="AE850" s="332">
        <v>115120590</v>
      </c>
      <c r="AF850" s="332">
        <v>274204151</v>
      </c>
      <c r="AG850" s="332">
        <v>58860041</v>
      </c>
      <c r="AH850" s="332">
        <v>91670973</v>
      </c>
      <c r="AI850" s="332">
        <v>23449617</v>
      </c>
      <c r="AJ850" s="332">
        <v>57965360</v>
      </c>
      <c r="AK850" s="332">
        <v>158620590</v>
      </c>
      <c r="AL850" s="332">
        <v>43500000</v>
      </c>
      <c r="AM850" s="332">
        <v>230704151</v>
      </c>
      <c r="AN850" s="332">
        <v>0</v>
      </c>
    </row>
    <row r="851" spans="1:40" x14ac:dyDescent="0.25">
      <c r="A851" s="240">
        <v>31401</v>
      </c>
      <c r="B851" s="241" t="s">
        <v>1637</v>
      </c>
      <c r="C851" s="241"/>
      <c r="D851" s="150">
        <f>+D852</f>
        <v>0</v>
      </c>
      <c r="E851" s="150">
        <f t="shared" si="350"/>
        <v>389324741</v>
      </c>
      <c r="F851" s="150">
        <f t="shared" si="350"/>
        <v>0</v>
      </c>
      <c r="G851" s="150">
        <f t="shared" si="350"/>
        <v>0</v>
      </c>
      <c r="H851" s="150">
        <f t="shared" si="348"/>
        <v>389324741</v>
      </c>
      <c r="I851" s="150">
        <f t="shared" si="350"/>
        <v>33465360</v>
      </c>
      <c r="J851" s="150">
        <f t="shared" si="350"/>
        <v>115120590</v>
      </c>
      <c r="K851" s="150">
        <f t="shared" si="349"/>
        <v>274204151</v>
      </c>
      <c r="L851" s="150">
        <f t="shared" si="350"/>
        <v>58860041</v>
      </c>
      <c r="M851" s="150">
        <f t="shared" si="350"/>
        <v>91670973</v>
      </c>
      <c r="N851" s="150">
        <f t="shared" si="344"/>
        <v>23449617</v>
      </c>
      <c r="O851" s="150">
        <f t="shared" si="350"/>
        <v>57965360</v>
      </c>
      <c r="P851" s="150">
        <f t="shared" si="350"/>
        <v>158620590</v>
      </c>
      <c r="Q851" s="150">
        <f t="shared" si="345"/>
        <v>43500000</v>
      </c>
      <c r="R851" s="150">
        <f t="shared" si="346"/>
        <v>230704151</v>
      </c>
      <c r="S851" s="150">
        <f t="shared" si="347"/>
        <v>91670973</v>
      </c>
      <c r="U851" s="324">
        <v>31401</v>
      </c>
      <c r="V851" s="329" t="s">
        <v>1637</v>
      </c>
      <c r="W851" s="332">
        <v>0</v>
      </c>
      <c r="X851" s="332">
        <v>389324741</v>
      </c>
      <c r="Y851" s="332">
        <v>0</v>
      </c>
      <c r="Z851" s="332">
        <v>0</v>
      </c>
      <c r="AA851" s="332">
        <v>0</v>
      </c>
      <c r="AB851" s="332">
        <v>0</v>
      </c>
      <c r="AC851" s="332">
        <v>389324741</v>
      </c>
      <c r="AD851" s="332">
        <v>33465360</v>
      </c>
      <c r="AE851" s="332">
        <v>115120590</v>
      </c>
      <c r="AF851" s="332">
        <v>274204151</v>
      </c>
      <c r="AG851" s="332">
        <v>58860041</v>
      </c>
      <c r="AH851" s="332">
        <v>91670973</v>
      </c>
      <c r="AI851" s="332">
        <v>23449617</v>
      </c>
      <c r="AJ851" s="332">
        <v>57965360</v>
      </c>
      <c r="AK851" s="332">
        <v>158620590</v>
      </c>
      <c r="AL851" s="332">
        <v>43500000</v>
      </c>
      <c r="AM851" s="332">
        <v>230704151</v>
      </c>
      <c r="AN851" s="332">
        <v>0</v>
      </c>
    </row>
    <row r="852" spans="1:40" x14ac:dyDescent="0.25">
      <c r="A852" s="240">
        <v>314011</v>
      </c>
      <c r="B852" s="241" t="s">
        <v>1638</v>
      </c>
      <c r="C852" s="241"/>
      <c r="D852" s="150">
        <f>+D853</f>
        <v>0</v>
      </c>
      <c r="E852" s="150">
        <f t="shared" si="350"/>
        <v>389324741</v>
      </c>
      <c r="F852" s="150">
        <f t="shared" si="350"/>
        <v>0</v>
      </c>
      <c r="G852" s="150">
        <f t="shared" si="350"/>
        <v>0</v>
      </c>
      <c r="H852" s="150">
        <f t="shared" si="348"/>
        <v>389324741</v>
      </c>
      <c r="I852" s="150">
        <f t="shared" si="350"/>
        <v>33465360</v>
      </c>
      <c r="J852" s="150">
        <f t="shared" si="350"/>
        <v>115120590</v>
      </c>
      <c r="K852" s="150">
        <f t="shared" si="349"/>
        <v>274204151</v>
      </c>
      <c r="L852" s="150">
        <f t="shared" si="350"/>
        <v>58860041</v>
      </c>
      <c r="M852" s="150">
        <f t="shared" si="350"/>
        <v>91670973</v>
      </c>
      <c r="N852" s="150">
        <f t="shared" si="344"/>
        <v>23449617</v>
      </c>
      <c r="O852" s="150">
        <f t="shared" si="350"/>
        <v>57965360</v>
      </c>
      <c r="P852" s="150">
        <f t="shared" si="350"/>
        <v>158620590</v>
      </c>
      <c r="Q852" s="150">
        <f t="shared" si="345"/>
        <v>43500000</v>
      </c>
      <c r="R852" s="150">
        <f t="shared" si="346"/>
        <v>230704151</v>
      </c>
      <c r="S852" s="150">
        <f t="shared" si="347"/>
        <v>91670973</v>
      </c>
      <c r="U852" s="324">
        <v>314011</v>
      </c>
      <c r="V852" s="329" t="s">
        <v>1638</v>
      </c>
      <c r="W852" s="332">
        <v>0</v>
      </c>
      <c r="X852" s="332">
        <v>389324741</v>
      </c>
      <c r="Y852" s="332">
        <v>0</v>
      </c>
      <c r="Z852" s="332">
        <v>0</v>
      </c>
      <c r="AA852" s="332">
        <v>0</v>
      </c>
      <c r="AB852" s="332">
        <v>0</v>
      </c>
      <c r="AC852" s="332">
        <v>389324741</v>
      </c>
      <c r="AD852" s="332">
        <v>33465360</v>
      </c>
      <c r="AE852" s="332">
        <v>115120590</v>
      </c>
      <c r="AF852" s="332">
        <v>274204151</v>
      </c>
      <c r="AG852" s="332">
        <v>58860041</v>
      </c>
      <c r="AH852" s="332">
        <v>91670973</v>
      </c>
      <c r="AI852" s="332">
        <v>23449617</v>
      </c>
      <c r="AJ852" s="332">
        <v>57965360</v>
      </c>
      <c r="AK852" s="332">
        <v>158620590</v>
      </c>
      <c r="AL852" s="332">
        <v>43500000</v>
      </c>
      <c r="AM852" s="332">
        <v>230704151</v>
      </c>
      <c r="AN852" s="332">
        <v>0</v>
      </c>
    </row>
    <row r="853" spans="1:40" x14ac:dyDescent="0.25">
      <c r="A853" s="14">
        <v>31401101</v>
      </c>
      <c r="B853" s="9" t="s">
        <v>617</v>
      </c>
      <c r="C853" s="273"/>
      <c r="D853" s="10">
        <f>+D854+D855</f>
        <v>0</v>
      </c>
      <c r="E853" s="10">
        <f t="shared" ref="E853:P853" si="351">+E854+E855</f>
        <v>389324741</v>
      </c>
      <c r="F853" s="10">
        <f t="shared" si="351"/>
        <v>0</v>
      </c>
      <c r="G853" s="10">
        <f t="shared" si="351"/>
        <v>0</v>
      </c>
      <c r="H853" s="10">
        <f t="shared" si="348"/>
        <v>389324741</v>
      </c>
      <c r="I853" s="10">
        <f t="shared" si="351"/>
        <v>33465360</v>
      </c>
      <c r="J853" s="10">
        <f t="shared" si="351"/>
        <v>115120590</v>
      </c>
      <c r="K853" s="10">
        <f t="shared" si="349"/>
        <v>274204151</v>
      </c>
      <c r="L853" s="10">
        <f t="shared" si="351"/>
        <v>58860041</v>
      </c>
      <c r="M853" s="10">
        <f t="shared" si="351"/>
        <v>91670973</v>
      </c>
      <c r="N853" s="10">
        <f t="shared" si="344"/>
        <v>23449617</v>
      </c>
      <c r="O853" s="10">
        <f t="shared" si="351"/>
        <v>57965360</v>
      </c>
      <c r="P853" s="10">
        <f t="shared" si="351"/>
        <v>158620590</v>
      </c>
      <c r="Q853" s="10">
        <f t="shared" si="345"/>
        <v>43500000</v>
      </c>
      <c r="R853" s="10">
        <f t="shared" si="346"/>
        <v>230704151</v>
      </c>
      <c r="S853" s="10">
        <f t="shared" si="347"/>
        <v>91670973</v>
      </c>
      <c r="U853" s="324">
        <v>31401101</v>
      </c>
      <c r="V853" s="329" t="s">
        <v>617</v>
      </c>
      <c r="W853" s="332">
        <v>0</v>
      </c>
      <c r="X853" s="332">
        <v>389324741</v>
      </c>
      <c r="Y853" s="332">
        <v>0</v>
      </c>
      <c r="Z853" s="332">
        <v>0</v>
      </c>
      <c r="AA853" s="332">
        <v>0</v>
      </c>
      <c r="AB853" s="332">
        <v>0</v>
      </c>
      <c r="AC853" s="332">
        <v>389324741</v>
      </c>
      <c r="AD853" s="332">
        <v>33465360</v>
      </c>
      <c r="AE853" s="332">
        <v>115120590</v>
      </c>
      <c r="AF853" s="332">
        <v>274204151</v>
      </c>
      <c r="AG853" s="332">
        <v>58860041</v>
      </c>
      <c r="AH853" s="332">
        <v>91670973</v>
      </c>
      <c r="AI853" s="332">
        <v>23449617</v>
      </c>
      <c r="AJ853" s="332">
        <v>57965360</v>
      </c>
      <c r="AK853" s="332">
        <v>158620590</v>
      </c>
      <c r="AL853" s="332">
        <v>43500000</v>
      </c>
      <c r="AM853" s="332">
        <v>230704151</v>
      </c>
      <c r="AN853" s="332">
        <v>0</v>
      </c>
    </row>
    <row r="854" spans="1:40" x14ac:dyDescent="0.25">
      <c r="A854" s="177">
        <v>3140110101</v>
      </c>
      <c r="B854" s="178" t="s">
        <v>1639</v>
      </c>
      <c r="C854" s="178"/>
      <c r="D854" s="139"/>
      <c r="E854" s="139">
        <v>170000000</v>
      </c>
      <c r="F854" s="139"/>
      <c r="G854" s="139"/>
      <c r="H854" s="138">
        <f t="shared" si="348"/>
        <v>170000000</v>
      </c>
      <c r="I854" s="139">
        <v>0</v>
      </c>
      <c r="J854" s="139">
        <v>0</v>
      </c>
      <c r="K854" s="139">
        <f t="shared" si="349"/>
        <v>170000000</v>
      </c>
      <c r="L854" s="139">
        <v>0</v>
      </c>
      <c r="M854" s="139">
        <v>0</v>
      </c>
      <c r="N854" s="139">
        <f t="shared" si="344"/>
        <v>0</v>
      </c>
      <c r="O854" s="176">
        <v>0</v>
      </c>
      <c r="P854" s="139">
        <v>0</v>
      </c>
      <c r="Q854" s="139">
        <f t="shared" si="345"/>
        <v>0</v>
      </c>
      <c r="R854" s="139">
        <f t="shared" si="346"/>
        <v>170000000</v>
      </c>
      <c r="S854" s="139">
        <f t="shared" si="347"/>
        <v>0</v>
      </c>
      <c r="U854" s="324">
        <v>3140110101</v>
      </c>
      <c r="V854" s="329" t="s">
        <v>1639</v>
      </c>
      <c r="W854" s="332">
        <v>0</v>
      </c>
      <c r="X854" s="332">
        <v>170000000</v>
      </c>
      <c r="Y854" s="332">
        <v>0</v>
      </c>
      <c r="Z854" s="332">
        <v>0</v>
      </c>
      <c r="AA854" s="332">
        <v>0</v>
      </c>
      <c r="AB854" s="332">
        <v>0</v>
      </c>
      <c r="AC854" s="332">
        <v>170000000</v>
      </c>
      <c r="AD854" s="332">
        <v>0</v>
      </c>
      <c r="AE854" s="332">
        <v>0</v>
      </c>
      <c r="AF854" s="332">
        <v>170000000</v>
      </c>
      <c r="AG854" s="332">
        <v>0</v>
      </c>
      <c r="AH854" s="332">
        <v>0</v>
      </c>
      <c r="AI854" s="332">
        <v>0</v>
      </c>
      <c r="AJ854" s="332">
        <v>0</v>
      </c>
      <c r="AK854" s="332">
        <v>0</v>
      </c>
      <c r="AL854" s="332">
        <v>0</v>
      </c>
      <c r="AM854" s="332">
        <v>170000000</v>
      </c>
      <c r="AN854" s="332">
        <v>0</v>
      </c>
    </row>
    <row r="855" spans="1:40" x14ac:dyDescent="0.25">
      <c r="A855" s="177">
        <v>3140110103</v>
      </c>
      <c r="B855" s="178" t="s">
        <v>1640</v>
      </c>
      <c r="C855" s="178"/>
      <c r="D855" s="139"/>
      <c r="E855" s="139">
        <v>219324741</v>
      </c>
      <c r="F855" s="139"/>
      <c r="G855" s="139"/>
      <c r="H855" s="138">
        <f t="shared" si="348"/>
        <v>219324741</v>
      </c>
      <c r="I855" s="139">
        <v>33465360</v>
      </c>
      <c r="J855" s="139">
        <v>115120590</v>
      </c>
      <c r="K855" s="139">
        <f t="shared" si="349"/>
        <v>104204151</v>
      </c>
      <c r="L855" s="139">
        <v>58860041</v>
      </c>
      <c r="M855" s="139">
        <v>91670973</v>
      </c>
      <c r="N855" s="139">
        <f t="shared" si="344"/>
        <v>23449617</v>
      </c>
      <c r="O855" s="139">
        <v>57965360</v>
      </c>
      <c r="P855" s="139">
        <v>158620590</v>
      </c>
      <c r="Q855" s="139">
        <f t="shared" si="345"/>
        <v>43500000</v>
      </c>
      <c r="R855" s="139">
        <f t="shared" si="346"/>
        <v>60704151</v>
      </c>
      <c r="S855" s="139">
        <f t="shared" si="347"/>
        <v>91670973</v>
      </c>
      <c r="U855" s="324">
        <v>3140110103</v>
      </c>
      <c r="V855" s="329" t="s">
        <v>1640</v>
      </c>
      <c r="W855" s="332">
        <v>0</v>
      </c>
      <c r="X855" s="332">
        <v>219324741</v>
      </c>
      <c r="Y855" s="332">
        <v>0</v>
      </c>
      <c r="Z855" s="332">
        <v>0</v>
      </c>
      <c r="AA855" s="332">
        <v>0</v>
      </c>
      <c r="AB855" s="332">
        <v>0</v>
      </c>
      <c r="AC855" s="332">
        <v>219324741</v>
      </c>
      <c r="AD855" s="332">
        <v>33465360</v>
      </c>
      <c r="AE855" s="332">
        <v>115120590</v>
      </c>
      <c r="AF855" s="332">
        <v>104204151</v>
      </c>
      <c r="AG855" s="332">
        <v>58860041</v>
      </c>
      <c r="AH855" s="332">
        <v>91670973</v>
      </c>
      <c r="AI855" s="332">
        <v>23449617</v>
      </c>
      <c r="AJ855" s="332">
        <v>57965360</v>
      </c>
      <c r="AK855" s="332">
        <v>158620590</v>
      </c>
      <c r="AL855" s="332">
        <v>43500000</v>
      </c>
      <c r="AM855" s="332">
        <v>60704151</v>
      </c>
      <c r="AN855" s="332">
        <v>0</v>
      </c>
    </row>
    <row r="856" spans="1:40" x14ac:dyDescent="0.25">
      <c r="A856" s="240">
        <v>315</v>
      </c>
      <c r="B856" s="241" t="s">
        <v>1641</v>
      </c>
      <c r="C856" s="241"/>
      <c r="D856" s="150">
        <f>+D857+D867</f>
        <v>0</v>
      </c>
      <c r="E856" s="150">
        <f t="shared" ref="E856:P856" si="352">+E857+E867</f>
        <v>4709149382.7999992</v>
      </c>
      <c r="F856" s="150">
        <f t="shared" si="352"/>
        <v>0</v>
      </c>
      <c r="G856" s="150">
        <f t="shared" si="352"/>
        <v>2500000000</v>
      </c>
      <c r="H856" s="150">
        <f t="shared" si="348"/>
        <v>7209149382.7999992</v>
      </c>
      <c r="I856" s="150">
        <f t="shared" si="352"/>
        <v>293002116</v>
      </c>
      <c r="J856" s="150">
        <f t="shared" si="352"/>
        <v>508704304</v>
      </c>
      <c r="K856" s="150">
        <f t="shared" si="349"/>
        <v>6700445078.7999992</v>
      </c>
      <c r="L856" s="150">
        <f t="shared" si="352"/>
        <v>0</v>
      </c>
      <c r="M856" s="150">
        <f t="shared" si="352"/>
        <v>0</v>
      </c>
      <c r="N856" s="150">
        <f t="shared" si="344"/>
        <v>508704304</v>
      </c>
      <c r="O856" s="150">
        <f t="shared" si="352"/>
        <v>99320259</v>
      </c>
      <c r="P856" s="150">
        <f t="shared" si="352"/>
        <v>1537286000</v>
      </c>
      <c r="Q856" s="150">
        <f t="shared" si="345"/>
        <v>1028581696</v>
      </c>
      <c r="R856" s="150">
        <f t="shared" si="346"/>
        <v>5671863382.7999992</v>
      </c>
      <c r="S856" s="150">
        <f t="shared" si="347"/>
        <v>0</v>
      </c>
      <c r="U856" s="324">
        <v>315</v>
      </c>
      <c r="V856" s="329" t="s">
        <v>1641</v>
      </c>
      <c r="W856" s="332">
        <v>0</v>
      </c>
      <c r="X856" s="332">
        <v>4709149382.7999992</v>
      </c>
      <c r="Y856" s="332">
        <v>0</v>
      </c>
      <c r="Z856" s="332">
        <v>0</v>
      </c>
      <c r="AA856" s="332">
        <v>0</v>
      </c>
      <c r="AB856" s="332">
        <v>2500000000</v>
      </c>
      <c r="AC856" s="332">
        <v>7209149382.7999992</v>
      </c>
      <c r="AD856" s="332">
        <v>293002116</v>
      </c>
      <c r="AE856" s="332">
        <v>508704304</v>
      </c>
      <c r="AF856" s="332">
        <v>6700445078.7999992</v>
      </c>
      <c r="AG856" s="332">
        <v>0</v>
      </c>
      <c r="AH856" s="332">
        <v>0</v>
      </c>
      <c r="AI856" s="332">
        <v>508704304</v>
      </c>
      <c r="AJ856" s="332">
        <v>99320259</v>
      </c>
      <c r="AK856" s="332">
        <v>1537286000</v>
      </c>
      <c r="AL856" s="332">
        <v>1028581696</v>
      </c>
      <c r="AM856" s="332">
        <v>5671863382.7999992</v>
      </c>
      <c r="AN856" s="332">
        <v>0</v>
      </c>
    </row>
    <row r="857" spans="1:40" x14ac:dyDescent="0.25">
      <c r="A857" s="240">
        <v>31501</v>
      </c>
      <c r="B857" s="241" t="s">
        <v>1642</v>
      </c>
      <c r="C857" s="241"/>
      <c r="D857" s="150">
        <f>+D858+D861+D865</f>
        <v>0</v>
      </c>
      <c r="E857" s="150">
        <f t="shared" ref="E857:P857" si="353">+E858+E861+E865</f>
        <v>273738740</v>
      </c>
      <c r="F857" s="150">
        <f t="shared" si="353"/>
        <v>0</v>
      </c>
      <c r="G857" s="150">
        <f t="shared" si="353"/>
        <v>0</v>
      </c>
      <c r="H857" s="150">
        <f t="shared" si="348"/>
        <v>273738740</v>
      </c>
      <c r="I857" s="150">
        <f t="shared" si="353"/>
        <v>38000000</v>
      </c>
      <c r="J857" s="150">
        <f t="shared" si="353"/>
        <v>52000000</v>
      </c>
      <c r="K857" s="150">
        <f t="shared" si="349"/>
        <v>221738740</v>
      </c>
      <c r="L857" s="150">
        <f t="shared" si="353"/>
        <v>0</v>
      </c>
      <c r="M857" s="150">
        <f t="shared" si="353"/>
        <v>0</v>
      </c>
      <c r="N857" s="150">
        <f t="shared" si="344"/>
        <v>52000000</v>
      </c>
      <c r="O857" s="150">
        <f t="shared" si="353"/>
        <v>0</v>
      </c>
      <c r="P857" s="150">
        <f t="shared" si="353"/>
        <v>119650000</v>
      </c>
      <c r="Q857" s="150">
        <f t="shared" si="345"/>
        <v>67650000</v>
      </c>
      <c r="R857" s="150">
        <f t="shared" si="346"/>
        <v>154088740</v>
      </c>
      <c r="S857" s="150">
        <f t="shared" si="347"/>
        <v>0</v>
      </c>
      <c r="U857" s="324">
        <v>31501</v>
      </c>
      <c r="V857" s="329" t="s">
        <v>1642</v>
      </c>
      <c r="W857" s="332">
        <v>0</v>
      </c>
      <c r="X857" s="332">
        <v>273738740</v>
      </c>
      <c r="Y857" s="332">
        <v>0</v>
      </c>
      <c r="Z857" s="332">
        <v>0</v>
      </c>
      <c r="AA857" s="332">
        <v>0</v>
      </c>
      <c r="AB857" s="332">
        <v>0</v>
      </c>
      <c r="AC857" s="332">
        <v>273738740</v>
      </c>
      <c r="AD857" s="332">
        <v>38000000</v>
      </c>
      <c r="AE857" s="332">
        <v>52000000</v>
      </c>
      <c r="AF857" s="332">
        <v>221738740</v>
      </c>
      <c r="AG857" s="332">
        <v>0</v>
      </c>
      <c r="AH857" s="332">
        <v>0</v>
      </c>
      <c r="AI857" s="332">
        <v>52000000</v>
      </c>
      <c r="AJ857" s="332">
        <v>0</v>
      </c>
      <c r="AK857" s="332">
        <v>119650000</v>
      </c>
      <c r="AL857" s="332">
        <v>67650000</v>
      </c>
      <c r="AM857" s="332">
        <v>154088740</v>
      </c>
      <c r="AN857" s="332">
        <v>0</v>
      </c>
    </row>
    <row r="858" spans="1:40" x14ac:dyDescent="0.25">
      <c r="A858" s="14">
        <v>31501101</v>
      </c>
      <c r="B858" s="9" t="s">
        <v>1643</v>
      </c>
      <c r="C858" s="273"/>
      <c r="D858" s="10">
        <f>+D859+D860</f>
        <v>0</v>
      </c>
      <c r="E858" s="10">
        <f t="shared" ref="E858:P858" si="354">+E859+E860</f>
        <v>15000000</v>
      </c>
      <c r="F858" s="10">
        <f t="shared" si="354"/>
        <v>0</v>
      </c>
      <c r="G858" s="10">
        <f t="shared" si="354"/>
        <v>0</v>
      </c>
      <c r="H858" s="10">
        <f t="shared" si="348"/>
        <v>15000000</v>
      </c>
      <c r="I858" s="10">
        <f t="shared" si="354"/>
        <v>0</v>
      </c>
      <c r="J858" s="10">
        <f t="shared" si="354"/>
        <v>0</v>
      </c>
      <c r="K858" s="10">
        <f t="shared" si="349"/>
        <v>15000000</v>
      </c>
      <c r="L858" s="10">
        <f t="shared" si="354"/>
        <v>0</v>
      </c>
      <c r="M858" s="10">
        <f t="shared" si="354"/>
        <v>0</v>
      </c>
      <c r="N858" s="10">
        <f t="shared" si="344"/>
        <v>0</v>
      </c>
      <c r="O858" s="10">
        <f t="shared" si="354"/>
        <v>0</v>
      </c>
      <c r="P858" s="10">
        <f t="shared" si="354"/>
        <v>0</v>
      </c>
      <c r="Q858" s="10">
        <f t="shared" si="345"/>
        <v>0</v>
      </c>
      <c r="R858" s="10">
        <f t="shared" si="346"/>
        <v>15000000</v>
      </c>
      <c r="S858" s="10">
        <f t="shared" si="347"/>
        <v>0</v>
      </c>
      <c r="U858" s="324">
        <v>31501101</v>
      </c>
      <c r="V858" s="329" t="s">
        <v>1643</v>
      </c>
      <c r="W858" s="332">
        <v>0</v>
      </c>
      <c r="X858" s="332">
        <v>15000000</v>
      </c>
      <c r="Y858" s="332">
        <v>0</v>
      </c>
      <c r="Z858" s="332">
        <v>0</v>
      </c>
      <c r="AA858" s="332">
        <v>0</v>
      </c>
      <c r="AB858" s="332">
        <v>0</v>
      </c>
      <c r="AC858" s="332">
        <v>15000000</v>
      </c>
      <c r="AD858" s="332">
        <v>0</v>
      </c>
      <c r="AE858" s="332">
        <v>0</v>
      </c>
      <c r="AF858" s="332">
        <v>15000000</v>
      </c>
      <c r="AG858" s="332">
        <v>0</v>
      </c>
      <c r="AH858" s="332">
        <v>0</v>
      </c>
      <c r="AI858" s="332">
        <v>0</v>
      </c>
      <c r="AJ858" s="332">
        <v>0</v>
      </c>
      <c r="AK858" s="332">
        <v>0</v>
      </c>
      <c r="AL858" s="332">
        <v>0</v>
      </c>
      <c r="AM858" s="332">
        <v>15000000</v>
      </c>
      <c r="AN858" s="332">
        <v>0</v>
      </c>
    </row>
    <row r="859" spans="1:40" x14ac:dyDescent="0.25">
      <c r="A859" s="177">
        <v>3150110101</v>
      </c>
      <c r="B859" s="178" t="s">
        <v>1644</v>
      </c>
      <c r="C859" s="178"/>
      <c r="D859" s="139"/>
      <c r="E859" s="139">
        <v>10000000</v>
      </c>
      <c r="F859" s="139"/>
      <c r="G859" s="139"/>
      <c r="H859" s="138">
        <f t="shared" si="348"/>
        <v>10000000</v>
      </c>
      <c r="I859" s="139">
        <v>0</v>
      </c>
      <c r="J859" s="139">
        <v>0</v>
      </c>
      <c r="K859" s="139">
        <f t="shared" si="349"/>
        <v>10000000</v>
      </c>
      <c r="L859" s="139">
        <v>0</v>
      </c>
      <c r="M859" s="139">
        <v>0</v>
      </c>
      <c r="N859" s="139">
        <f t="shared" si="344"/>
        <v>0</v>
      </c>
      <c r="O859" s="176">
        <v>0</v>
      </c>
      <c r="P859" s="139">
        <v>0</v>
      </c>
      <c r="Q859" s="139">
        <f t="shared" si="345"/>
        <v>0</v>
      </c>
      <c r="R859" s="139">
        <f t="shared" si="346"/>
        <v>10000000</v>
      </c>
      <c r="S859" s="139">
        <f t="shared" si="347"/>
        <v>0</v>
      </c>
      <c r="U859" s="324">
        <v>3150110101</v>
      </c>
      <c r="V859" s="329" t="s">
        <v>1644</v>
      </c>
      <c r="W859" s="332">
        <v>0</v>
      </c>
      <c r="X859" s="332">
        <v>10000000</v>
      </c>
      <c r="Y859" s="332">
        <v>0</v>
      </c>
      <c r="Z859" s="332">
        <v>0</v>
      </c>
      <c r="AA859" s="332">
        <v>0</v>
      </c>
      <c r="AB859" s="332">
        <v>0</v>
      </c>
      <c r="AC859" s="332">
        <v>10000000</v>
      </c>
      <c r="AD859" s="332">
        <v>0</v>
      </c>
      <c r="AE859" s="332">
        <v>0</v>
      </c>
      <c r="AF859" s="332">
        <v>10000000</v>
      </c>
      <c r="AG859" s="332">
        <v>0</v>
      </c>
      <c r="AH859" s="332">
        <v>0</v>
      </c>
      <c r="AI859" s="332">
        <v>0</v>
      </c>
      <c r="AJ859" s="332">
        <v>0</v>
      </c>
      <c r="AK859" s="332">
        <v>0</v>
      </c>
      <c r="AL859" s="332">
        <v>0</v>
      </c>
      <c r="AM859" s="332">
        <v>10000000</v>
      </c>
      <c r="AN859" s="332">
        <v>0</v>
      </c>
    </row>
    <row r="860" spans="1:40" x14ac:dyDescent="0.25">
      <c r="A860" s="44">
        <v>3150110102</v>
      </c>
      <c r="B860" s="178" t="s">
        <v>1645</v>
      </c>
      <c r="C860" s="178"/>
      <c r="D860" s="139"/>
      <c r="E860" s="139">
        <v>5000000</v>
      </c>
      <c r="F860" s="139"/>
      <c r="G860" s="139"/>
      <c r="H860" s="138">
        <f t="shared" si="348"/>
        <v>5000000</v>
      </c>
      <c r="I860" s="139">
        <v>0</v>
      </c>
      <c r="J860" s="139">
        <v>0</v>
      </c>
      <c r="K860" s="139">
        <f t="shared" si="349"/>
        <v>5000000</v>
      </c>
      <c r="L860" s="139">
        <v>0</v>
      </c>
      <c r="M860" s="139">
        <v>0</v>
      </c>
      <c r="N860" s="139">
        <f t="shared" si="344"/>
        <v>0</v>
      </c>
      <c r="O860" s="176">
        <v>0</v>
      </c>
      <c r="P860" s="139">
        <v>0</v>
      </c>
      <c r="Q860" s="139">
        <f t="shared" si="345"/>
        <v>0</v>
      </c>
      <c r="R860" s="139">
        <f t="shared" si="346"/>
        <v>5000000</v>
      </c>
      <c r="S860" s="139">
        <f t="shared" si="347"/>
        <v>0</v>
      </c>
      <c r="U860" s="324">
        <v>3150110102</v>
      </c>
      <c r="V860" s="329" t="s">
        <v>1645</v>
      </c>
      <c r="W860" s="332">
        <v>0</v>
      </c>
      <c r="X860" s="332">
        <v>5000000</v>
      </c>
      <c r="Y860" s="332">
        <v>0</v>
      </c>
      <c r="Z860" s="332">
        <v>0</v>
      </c>
      <c r="AA860" s="332">
        <v>0</v>
      </c>
      <c r="AB860" s="332">
        <v>0</v>
      </c>
      <c r="AC860" s="332">
        <v>5000000</v>
      </c>
      <c r="AD860" s="332">
        <v>0</v>
      </c>
      <c r="AE860" s="332">
        <v>0</v>
      </c>
      <c r="AF860" s="332">
        <v>5000000</v>
      </c>
      <c r="AG860" s="332">
        <v>0</v>
      </c>
      <c r="AH860" s="332">
        <v>0</v>
      </c>
      <c r="AI860" s="332">
        <v>0</v>
      </c>
      <c r="AJ860" s="332">
        <v>0</v>
      </c>
      <c r="AK860" s="332">
        <v>0</v>
      </c>
      <c r="AL860" s="332">
        <v>0</v>
      </c>
      <c r="AM860" s="332">
        <v>5000000</v>
      </c>
      <c r="AN860" s="332">
        <v>0</v>
      </c>
    </row>
    <row r="861" spans="1:40" x14ac:dyDescent="0.25">
      <c r="A861" s="14">
        <v>31501102</v>
      </c>
      <c r="B861" s="9" t="s">
        <v>1646</v>
      </c>
      <c r="C861" s="273"/>
      <c r="D861" s="10">
        <f>+D862+D863+D864</f>
        <v>0</v>
      </c>
      <c r="E861" s="10">
        <f t="shared" ref="E861:P861" si="355">+E862+E863+E864</f>
        <v>238738740</v>
      </c>
      <c r="F861" s="10">
        <f t="shared" si="355"/>
        <v>0</v>
      </c>
      <c r="G861" s="10">
        <f t="shared" si="355"/>
        <v>0</v>
      </c>
      <c r="H861" s="10">
        <f t="shared" si="348"/>
        <v>238738740</v>
      </c>
      <c r="I861" s="10">
        <f t="shared" si="355"/>
        <v>38000000</v>
      </c>
      <c r="J861" s="10">
        <f t="shared" si="355"/>
        <v>52000000</v>
      </c>
      <c r="K861" s="10">
        <f t="shared" si="349"/>
        <v>186738740</v>
      </c>
      <c r="L861" s="10">
        <f t="shared" si="355"/>
        <v>0</v>
      </c>
      <c r="M861" s="10">
        <f t="shared" si="355"/>
        <v>0</v>
      </c>
      <c r="N861" s="10">
        <f t="shared" si="344"/>
        <v>52000000</v>
      </c>
      <c r="O861" s="10">
        <f t="shared" si="355"/>
        <v>0</v>
      </c>
      <c r="P861" s="10">
        <f t="shared" si="355"/>
        <v>119650000</v>
      </c>
      <c r="Q861" s="10">
        <f t="shared" si="345"/>
        <v>67650000</v>
      </c>
      <c r="R861" s="10">
        <f t="shared" si="346"/>
        <v>119088740</v>
      </c>
      <c r="S861" s="10">
        <f t="shared" si="347"/>
        <v>0</v>
      </c>
      <c r="U861" s="324">
        <v>31501102</v>
      </c>
      <c r="V861" s="329" t="s">
        <v>1646</v>
      </c>
      <c r="W861" s="332">
        <v>0</v>
      </c>
      <c r="X861" s="332">
        <v>238738740</v>
      </c>
      <c r="Y861" s="332">
        <v>0</v>
      </c>
      <c r="Z861" s="332">
        <v>0</v>
      </c>
      <c r="AA861" s="332">
        <v>0</v>
      </c>
      <c r="AB861" s="332">
        <v>0</v>
      </c>
      <c r="AC861" s="332">
        <v>238738740</v>
      </c>
      <c r="AD861" s="332">
        <v>38000000</v>
      </c>
      <c r="AE861" s="332">
        <v>52000000</v>
      </c>
      <c r="AF861" s="332">
        <v>186738740</v>
      </c>
      <c r="AG861" s="332">
        <v>0</v>
      </c>
      <c r="AH861" s="332">
        <v>0</v>
      </c>
      <c r="AI861" s="332">
        <v>52000000</v>
      </c>
      <c r="AJ861" s="332">
        <v>0</v>
      </c>
      <c r="AK861" s="332">
        <v>119650000</v>
      </c>
      <c r="AL861" s="332">
        <v>67650000</v>
      </c>
      <c r="AM861" s="332">
        <v>119088740</v>
      </c>
      <c r="AN861" s="332">
        <v>0</v>
      </c>
    </row>
    <row r="862" spans="1:40" x14ac:dyDescent="0.25">
      <c r="A862" s="177">
        <v>3150110201</v>
      </c>
      <c r="B862" s="178" t="s">
        <v>1647</v>
      </c>
      <c r="C862" s="178"/>
      <c r="D862" s="139"/>
      <c r="E862" s="139">
        <v>100000000</v>
      </c>
      <c r="F862" s="139"/>
      <c r="G862" s="139"/>
      <c r="H862" s="138">
        <f t="shared" si="348"/>
        <v>100000000</v>
      </c>
      <c r="I862" s="139">
        <v>0</v>
      </c>
      <c r="J862" s="139">
        <v>0</v>
      </c>
      <c r="K862" s="139">
        <f t="shared" si="349"/>
        <v>100000000</v>
      </c>
      <c r="L862" s="139">
        <v>0</v>
      </c>
      <c r="M862" s="139">
        <v>0</v>
      </c>
      <c r="N862" s="139">
        <f t="shared" si="344"/>
        <v>0</v>
      </c>
      <c r="O862" s="176">
        <v>0</v>
      </c>
      <c r="P862" s="139">
        <v>0</v>
      </c>
      <c r="Q862" s="139">
        <f t="shared" si="345"/>
        <v>0</v>
      </c>
      <c r="R862" s="139">
        <f t="shared" si="346"/>
        <v>100000000</v>
      </c>
      <c r="S862" s="139">
        <f t="shared" si="347"/>
        <v>0</v>
      </c>
      <c r="U862" s="324">
        <v>3150110201</v>
      </c>
      <c r="V862" s="329" t="s">
        <v>1647</v>
      </c>
      <c r="W862" s="332">
        <v>0</v>
      </c>
      <c r="X862" s="332">
        <v>100000000</v>
      </c>
      <c r="Y862" s="332">
        <v>0</v>
      </c>
      <c r="Z862" s="332">
        <v>0</v>
      </c>
      <c r="AA862" s="332">
        <v>0</v>
      </c>
      <c r="AB862" s="332">
        <v>0</v>
      </c>
      <c r="AC862" s="332">
        <v>100000000</v>
      </c>
      <c r="AD862" s="332">
        <v>0</v>
      </c>
      <c r="AE862" s="332">
        <v>0</v>
      </c>
      <c r="AF862" s="332">
        <v>100000000</v>
      </c>
      <c r="AG862" s="332">
        <v>0</v>
      </c>
      <c r="AH862" s="332">
        <v>0</v>
      </c>
      <c r="AI862" s="332">
        <v>0</v>
      </c>
      <c r="AJ862" s="332">
        <v>0</v>
      </c>
      <c r="AK862" s="332">
        <v>0</v>
      </c>
      <c r="AL862" s="332">
        <v>0</v>
      </c>
      <c r="AM862" s="332">
        <v>100000000</v>
      </c>
      <c r="AN862" s="332">
        <v>0</v>
      </c>
    </row>
    <row r="863" spans="1:40" x14ac:dyDescent="0.25">
      <c r="A863" s="44">
        <v>3150110202</v>
      </c>
      <c r="B863" s="178" t="s">
        <v>1648</v>
      </c>
      <c r="C863" s="178"/>
      <c r="D863" s="139"/>
      <c r="E863" s="139">
        <v>19088740</v>
      </c>
      <c r="F863" s="139"/>
      <c r="G863" s="139"/>
      <c r="H863" s="138">
        <f t="shared" si="348"/>
        <v>19088740</v>
      </c>
      <c r="I863" s="139">
        <v>0</v>
      </c>
      <c r="J863" s="139">
        <v>0</v>
      </c>
      <c r="K863" s="139">
        <f t="shared" si="349"/>
        <v>19088740</v>
      </c>
      <c r="L863" s="139">
        <v>0</v>
      </c>
      <c r="M863" s="139">
        <v>0</v>
      </c>
      <c r="N863" s="139">
        <f t="shared" si="344"/>
        <v>0</v>
      </c>
      <c r="O863" s="176">
        <v>0</v>
      </c>
      <c r="P863" s="139">
        <v>0</v>
      </c>
      <c r="Q863" s="139">
        <f t="shared" si="345"/>
        <v>0</v>
      </c>
      <c r="R863" s="139">
        <f t="shared" si="346"/>
        <v>19088740</v>
      </c>
      <c r="S863" s="139">
        <f t="shared" si="347"/>
        <v>0</v>
      </c>
      <c r="U863" s="324">
        <v>3150110202</v>
      </c>
      <c r="V863" s="329" t="s">
        <v>1648</v>
      </c>
      <c r="W863" s="332">
        <v>0</v>
      </c>
      <c r="X863" s="332">
        <v>19088740</v>
      </c>
      <c r="Y863" s="332">
        <v>0</v>
      </c>
      <c r="Z863" s="332">
        <v>0</v>
      </c>
      <c r="AA863" s="332">
        <v>0</v>
      </c>
      <c r="AB863" s="332">
        <v>0</v>
      </c>
      <c r="AC863" s="332">
        <v>19088740</v>
      </c>
      <c r="AD863" s="332">
        <v>0</v>
      </c>
      <c r="AE863" s="332">
        <v>0</v>
      </c>
      <c r="AF863" s="332">
        <v>19088740</v>
      </c>
      <c r="AG863" s="332">
        <v>0</v>
      </c>
      <c r="AH863" s="332">
        <v>0</v>
      </c>
      <c r="AI863" s="332">
        <v>0</v>
      </c>
      <c r="AJ863" s="332">
        <v>0</v>
      </c>
      <c r="AK863" s="332">
        <v>0</v>
      </c>
      <c r="AL863" s="332">
        <v>0</v>
      </c>
      <c r="AM863" s="332">
        <v>19088740</v>
      </c>
      <c r="AN863" s="332">
        <v>0</v>
      </c>
    </row>
    <row r="864" spans="1:40" x14ac:dyDescent="0.25">
      <c r="A864" s="177">
        <v>3150110203</v>
      </c>
      <c r="B864" s="178" t="s">
        <v>1649</v>
      </c>
      <c r="C864" s="178"/>
      <c r="D864" s="139"/>
      <c r="E864" s="139">
        <v>119650000</v>
      </c>
      <c r="F864" s="139"/>
      <c r="G864" s="139"/>
      <c r="H864" s="138">
        <f t="shared" si="348"/>
        <v>119650000</v>
      </c>
      <c r="I864" s="139">
        <v>38000000</v>
      </c>
      <c r="J864" s="139">
        <v>52000000</v>
      </c>
      <c r="K864" s="139">
        <f t="shared" si="349"/>
        <v>67650000</v>
      </c>
      <c r="L864" s="139">
        <v>0</v>
      </c>
      <c r="M864" s="139">
        <v>0</v>
      </c>
      <c r="N864" s="139">
        <f t="shared" si="344"/>
        <v>52000000</v>
      </c>
      <c r="O864" s="139">
        <v>0</v>
      </c>
      <c r="P864" s="139">
        <v>119650000</v>
      </c>
      <c r="Q864" s="139">
        <f t="shared" si="345"/>
        <v>67650000</v>
      </c>
      <c r="R864" s="139">
        <f t="shared" si="346"/>
        <v>0</v>
      </c>
      <c r="S864" s="139">
        <f t="shared" si="347"/>
        <v>0</v>
      </c>
      <c r="U864" s="324">
        <v>3150110203</v>
      </c>
      <c r="V864" s="329" t="s">
        <v>1649</v>
      </c>
      <c r="W864" s="332">
        <v>0</v>
      </c>
      <c r="X864" s="332">
        <v>119650000</v>
      </c>
      <c r="Y864" s="332">
        <v>0</v>
      </c>
      <c r="Z864" s="332">
        <v>0</v>
      </c>
      <c r="AA864" s="332">
        <v>0</v>
      </c>
      <c r="AB864" s="332">
        <v>0</v>
      </c>
      <c r="AC864" s="332">
        <v>119650000</v>
      </c>
      <c r="AD864" s="332">
        <v>38000000</v>
      </c>
      <c r="AE864" s="332">
        <v>52000000</v>
      </c>
      <c r="AF864" s="332">
        <v>67650000</v>
      </c>
      <c r="AG864" s="332">
        <v>0</v>
      </c>
      <c r="AH864" s="332">
        <v>0</v>
      </c>
      <c r="AI864" s="332">
        <v>52000000</v>
      </c>
      <c r="AJ864" s="332">
        <v>0</v>
      </c>
      <c r="AK864" s="332">
        <v>119650000</v>
      </c>
      <c r="AL864" s="332">
        <v>67650000</v>
      </c>
      <c r="AM864" s="332">
        <v>0</v>
      </c>
      <c r="AN864" s="332">
        <v>0</v>
      </c>
    </row>
    <row r="865" spans="1:40" x14ac:dyDescent="0.25">
      <c r="A865" s="14">
        <v>31501103</v>
      </c>
      <c r="B865" s="9" t="s">
        <v>1650</v>
      </c>
      <c r="C865" s="273"/>
      <c r="D865" s="10">
        <f>+D866</f>
        <v>0</v>
      </c>
      <c r="E865" s="10">
        <f t="shared" ref="E865:P865" si="356">+E866</f>
        <v>20000000</v>
      </c>
      <c r="F865" s="10">
        <f t="shared" si="356"/>
        <v>0</v>
      </c>
      <c r="G865" s="10">
        <f t="shared" si="356"/>
        <v>0</v>
      </c>
      <c r="H865" s="10">
        <f t="shared" si="348"/>
        <v>20000000</v>
      </c>
      <c r="I865" s="10">
        <f t="shared" si="356"/>
        <v>0</v>
      </c>
      <c r="J865" s="10">
        <f t="shared" si="356"/>
        <v>0</v>
      </c>
      <c r="K865" s="10">
        <f t="shared" si="349"/>
        <v>20000000</v>
      </c>
      <c r="L865" s="10">
        <f t="shared" si="356"/>
        <v>0</v>
      </c>
      <c r="M865" s="10">
        <f t="shared" si="356"/>
        <v>0</v>
      </c>
      <c r="N865" s="10">
        <f t="shared" si="344"/>
        <v>0</v>
      </c>
      <c r="O865" s="10">
        <f t="shared" si="356"/>
        <v>0</v>
      </c>
      <c r="P865" s="10">
        <f t="shared" si="356"/>
        <v>0</v>
      </c>
      <c r="Q865" s="10">
        <f t="shared" si="345"/>
        <v>0</v>
      </c>
      <c r="R865" s="10">
        <f t="shared" si="346"/>
        <v>20000000</v>
      </c>
      <c r="S865" s="10">
        <f t="shared" si="347"/>
        <v>0</v>
      </c>
      <c r="U865" s="324">
        <v>31501103</v>
      </c>
      <c r="V865" s="329" t="s">
        <v>1650</v>
      </c>
      <c r="W865" s="332">
        <v>0</v>
      </c>
      <c r="X865" s="332">
        <v>20000000</v>
      </c>
      <c r="Y865" s="332">
        <v>0</v>
      </c>
      <c r="Z865" s="332">
        <v>0</v>
      </c>
      <c r="AA865" s="332">
        <v>0</v>
      </c>
      <c r="AB865" s="332">
        <v>0</v>
      </c>
      <c r="AC865" s="332">
        <v>20000000</v>
      </c>
      <c r="AD865" s="332">
        <v>0</v>
      </c>
      <c r="AE865" s="332">
        <v>0</v>
      </c>
      <c r="AF865" s="332">
        <v>20000000</v>
      </c>
      <c r="AG865" s="332">
        <v>0</v>
      </c>
      <c r="AH865" s="332">
        <v>0</v>
      </c>
      <c r="AI865" s="332">
        <v>0</v>
      </c>
      <c r="AJ865" s="332">
        <v>0</v>
      </c>
      <c r="AK865" s="332">
        <v>0</v>
      </c>
      <c r="AL865" s="332">
        <v>0</v>
      </c>
      <c r="AM865" s="332">
        <v>20000000</v>
      </c>
      <c r="AN865" s="332">
        <v>0</v>
      </c>
    </row>
    <row r="866" spans="1:40" x14ac:dyDescent="0.25">
      <c r="A866" s="44">
        <v>3150110302</v>
      </c>
      <c r="B866" s="178" t="s">
        <v>1651</v>
      </c>
      <c r="C866" s="178"/>
      <c r="D866" s="139"/>
      <c r="E866" s="139">
        <v>20000000</v>
      </c>
      <c r="F866" s="139"/>
      <c r="G866" s="139"/>
      <c r="H866" s="138">
        <f t="shared" si="348"/>
        <v>20000000</v>
      </c>
      <c r="I866" s="139">
        <v>0</v>
      </c>
      <c r="J866" s="139">
        <v>0</v>
      </c>
      <c r="K866" s="139">
        <f t="shared" si="349"/>
        <v>20000000</v>
      </c>
      <c r="L866" s="139">
        <v>0</v>
      </c>
      <c r="M866" s="139">
        <v>0</v>
      </c>
      <c r="N866" s="139">
        <f t="shared" si="344"/>
        <v>0</v>
      </c>
      <c r="O866" s="176">
        <v>0</v>
      </c>
      <c r="P866" s="139">
        <v>0</v>
      </c>
      <c r="Q866" s="139">
        <f t="shared" si="345"/>
        <v>0</v>
      </c>
      <c r="R866" s="139">
        <f t="shared" si="346"/>
        <v>20000000</v>
      </c>
      <c r="S866" s="139">
        <f t="shared" si="347"/>
        <v>0</v>
      </c>
      <c r="U866" s="324">
        <v>3150110302</v>
      </c>
      <c r="V866" s="329" t="s">
        <v>1651</v>
      </c>
      <c r="W866" s="332">
        <v>0</v>
      </c>
      <c r="X866" s="332">
        <v>20000000</v>
      </c>
      <c r="Y866" s="332">
        <v>0</v>
      </c>
      <c r="Z866" s="332">
        <v>0</v>
      </c>
      <c r="AA866" s="332">
        <v>0</v>
      </c>
      <c r="AB866" s="332">
        <v>0</v>
      </c>
      <c r="AC866" s="332">
        <v>20000000</v>
      </c>
      <c r="AD866" s="332">
        <v>0</v>
      </c>
      <c r="AE866" s="332">
        <v>0</v>
      </c>
      <c r="AF866" s="332">
        <v>20000000</v>
      </c>
      <c r="AG866" s="332">
        <v>0</v>
      </c>
      <c r="AH866" s="332">
        <v>0</v>
      </c>
      <c r="AI866" s="332">
        <v>0</v>
      </c>
      <c r="AJ866" s="332">
        <v>0</v>
      </c>
      <c r="AK866" s="332">
        <v>0</v>
      </c>
      <c r="AL866" s="332">
        <v>0</v>
      </c>
      <c r="AM866" s="332">
        <v>20000000</v>
      </c>
      <c r="AN866" s="332">
        <v>0</v>
      </c>
    </row>
    <row r="867" spans="1:40" x14ac:dyDescent="0.25">
      <c r="A867" s="240">
        <v>31502</v>
      </c>
      <c r="B867" s="241" t="s">
        <v>1652</v>
      </c>
      <c r="C867" s="241"/>
      <c r="D867" s="150">
        <f>+D868+D874</f>
        <v>0</v>
      </c>
      <c r="E867" s="150">
        <f>+E868+E874</f>
        <v>4435410642.7999992</v>
      </c>
      <c r="F867" s="150">
        <f t="shared" ref="F867:P867" si="357">+F868+F874</f>
        <v>0</v>
      </c>
      <c r="G867" s="150">
        <f t="shared" si="357"/>
        <v>2500000000</v>
      </c>
      <c r="H867" s="150">
        <f t="shared" si="348"/>
        <v>6935410642.7999992</v>
      </c>
      <c r="I867" s="150">
        <f t="shared" si="357"/>
        <v>255002116</v>
      </c>
      <c r="J867" s="150">
        <f t="shared" si="357"/>
        <v>456704304</v>
      </c>
      <c r="K867" s="150">
        <f t="shared" si="349"/>
        <v>6478706338.7999992</v>
      </c>
      <c r="L867" s="150">
        <f t="shared" si="357"/>
        <v>0</v>
      </c>
      <c r="M867" s="150">
        <f t="shared" si="357"/>
        <v>0</v>
      </c>
      <c r="N867" s="150">
        <f t="shared" si="344"/>
        <v>456704304</v>
      </c>
      <c r="O867" s="150">
        <f t="shared" si="357"/>
        <v>99320259</v>
      </c>
      <c r="P867" s="150">
        <f t="shared" si="357"/>
        <v>1417636000</v>
      </c>
      <c r="Q867" s="150">
        <f t="shared" si="345"/>
        <v>960931696</v>
      </c>
      <c r="R867" s="150">
        <f t="shared" si="346"/>
        <v>5517774642.7999992</v>
      </c>
      <c r="S867" s="150">
        <f t="shared" si="347"/>
        <v>0</v>
      </c>
      <c r="U867" s="324">
        <v>31502</v>
      </c>
      <c r="V867" s="329" t="s">
        <v>1652</v>
      </c>
      <c r="W867" s="332">
        <v>0</v>
      </c>
      <c r="X867" s="332">
        <v>4435410642.7999992</v>
      </c>
      <c r="Y867" s="332">
        <v>0</v>
      </c>
      <c r="Z867" s="332">
        <v>0</v>
      </c>
      <c r="AA867" s="332">
        <v>0</v>
      </c>
      <c r="AB867" s="332">
        <v>2500000000</v>
      </c>
      <c r="AC867" s="332">
        <v>6935410642.7999992</v>
      </c>
      <c r="AD867" s="332">
        <v>255002116</v>
      </c>
      <c r="AE867" s="332">
        <v>456704304</v>
      </c>
      <c r="AF867" s="332">
        <v>6478706338.7999992</v>
      </c>
      <c r="AG867" s="332">
        <v>0</v>
      </c>
      <c r="AH867" s="332">
        <v>0</v>
      </c>
      <c r="AI867" s="332">
        <v>456704304</v>
      </c>
      <c r="AJ867" s="332">
        <v>99320259</v>
      </c>
      <c r="AK867" s="332">
        <v>1417636000</v>
      </c>
      <c r="AL867" s="332">
        <v>960931696</v>
      </c>
      <c r="AM867" s="332">
        <v>5517774642.7999992</v>
      </c>
      <c r="AN867" s="332">
        <v>0</v>
      </c>
    </row>
    <row r="868" spans="1:40" x14ac:dyDescent="0.25">
      <c r="A868" s="240">
        <v>315021</v>
      </c>
      <c r="B868" s="241" t="s">
        <v>1653</v>
      </c>
      <c r="C868" s="241"/>
      <c r="D868" s="150">
        <f>+D869</f>
        <v>0</v>
      </c>
      <c r="E868" s="150">
        <f>+E869+E872</f>
        <v>2988731880.6999998</v>
      </c>
      <c r="F868" s="150">
        <f t="shared" ref="F868:P868" si="358">+F869</f>
        <v>0</v>
      </c>
      <c r="G868" s="150">
        <f t="shared" si="358"/>
        <v>1300000000</v>
      </c>
      <c r="H868" s="150">
        <f t="shared" si="348"/>
        <v>4288731880.6999998</v>
      </c>
      <c r="I868" s="150">
        <f t="shared" si="358"/>
        <v>0</v>
      </c>
      <c r="J868" s="150">
        <f t="shared" si="358"/>
        <v>21879741</v>
      </c>
      <c r="K868" s="150">
        <f t="shared" si="349"/>
        <v>4266852139.6999998</v>
      </c>
      <c r="L868" s="150">
        <f t="shared" si="358"/>
        <v>0</v>
      </c>
      <c r="M868" s="150">
        <f t="shared" si="358"/>
        <v>0</v>
      </c>
      <c r="N868" s="150">
        <f t="shared" si="344"/>
        <v>21879741</v>
      </c>
      <c r="O868" s="150">
        <f t="shared" si="358"/>
        <v>99320259</v>
      </c>
      <c r="P868" s="150">
        <f t="shared" si="358"/>
        <v>142553833.69999999</v>
      </c>
      <c r="Q868" s="150">
        <f t="shared" si="345"/>
        <v>120674092.69999999</v>
      </c>
      <c r="R868" s="150">
        <f t="shared" si="346"/>
        <v>4146178047</v>
      </c>
      <c r="S868" s="150">
        <f t="shared" si="347"/>
        <v>0</v>
      </c>
      <c r="U868" s="324">
        <v>315021</v>
      </c>
      <c r="V868" s="329" t="s">
        <v>1653</v>
      </c>
      <c r="W868" s="332">
        <v>0</v>
      </c>
      <c r="X868" s="332">
        <v>2988731880.6999998</v>
      </c>
      <c r="Y868" s="332">
        <v>0</v>
      </c>
      <c r="Z868" s="332">
        <v>0</v>
      </c>
      <c r="AA868" s="332">
        <v>0</v>
      </c>
      <c r="AB868" s="332">
        <v>1300000000</v>
      </c>
      <c r="AC868" s="332">
        <v>4288731880.6999998</v>
      </c>
      <c r="AD868" s="332">
        <v>0</v>
      </c>
      <c r="AE868" s="332">
        <v>21879741</v>
      </c>
      <c r="AF868" s="332">
        <v>4266852139.6999998</v>
      </c>
      <c r="AG868" s="332">
        <v>0</v>
      </c>
      <c r="AH868" s="332">
        <v>0</v>
      </c>
      <c r="AI868" s="332">
        <v>21879741</v>
      </c>
      <c r="AJ868" s="332">
        <v>99320259</v>
      </c>
      <c r="AK868" s="332">
        <v>142553833.69999999</v>
      </c>
      <c r="AL868" s="332">
        <v>120674092.69999999</v>
      </c>
      <c r="AM868" s="332">
        <v>4146178047</v>
      </c>
      <c r="AN868" s="332">
        <v>0</v>
      </c>
    </row>
    <row r="869" spans="1:40" x14ac:dyDescent="0.25">
      <c r="A869" s="14">
        <v>31502101</v>
      </c>
      <c r="B869" s="9" t="s">
        <v>750</v>
      </c>
      <c r="C869" s="273"/>
      <c r="D869" s="10">
        <f>+D870+D871</f>
        <v>0</v>
      </c>
      <c r="E869" s="274">
        <f>+E870+E871</f>
        <v>2499831880.6999998</v>
      </c>
      <c r="F869" s="10">
        <f t="shared" ref="F869:P869" si="359">+F870+F871</f>
        <v>0</v>
      </c>
      <c r="G869" s="10">
        <f t="shared" si="359"/>
        <v>1300000000</v>
      </c>
      <c r="H869" s="10">
        <f t="shared" si="348"/>
        <v>3799831880.6999998</v>
      </c>
      <c r="I869" s="10">
        <f t="shared" si="359"/>
        <v>0</v>
      </c>
      <c r="J869" s="10">
        <f t="shared" si="359"/>
        <v>21879741</v>
      </c>
      <c r="K869" s="10">
        <f t="shared" si="349"/>
        <v>3777952139.6999998</v>
      </c>
      <c r="L869" s="10">
        <f t="shared" si="359"/>
        <v>0</v>
      </c>
      <c r="M869" s="10">
        <f t="shared" si="359"/>
        <v>0</v>
      </c>
      <c r="N869" s="10">
        <f t="shared" si="344"/>
        <v>21879741</v>
      </c>
      <c r="O869" s="10">
        <f t="shared" si="359"/>
        <v>99320259</v>
      </c>
      <c r="P869" s="10">
        <f t="shared" si="359"/>
        <v>142553833.69999999</v>
      </c>
      <c r="Q869" s="10">
        <f t="shared" si="345"/>
        <v>120674092.69999999</v>
      </c>
      <c r="R869" s="10">
        <f t="shared" si="346"/>
        <v>3657278047</v>
      </c>
      <c r="S869" s="10">
        <f t="shared" si="347"/>
        <v>0</v>
      </c>
      <c r="U869" s="324">
        <v>31502101</v>
      </c>
      <c r="V869" s="329" t="s">
        <v>750</v>
      </c>
      <c r="W869" s="332">
        <v>0</v>
      </c>
      <c r="X869" s="332">
        <v>2499831880.6999998</v>
      </c>
      <c r="Y869" s="332">
        <v>0</v>
      </c>
      <c r="Z869" s="332">
        <v>0</v>
      </c>
      <c r="AA869" s="332">
        <v>0</v>
      </c>
      <c r="AB869" s="332">
        <v>1300000000</v>
      </c>
      <c r="AC869" s="332">
        <v>3799831880.6999998</v>
      </c>
      <c r="AD869" s="332">
        <v>0</v>
      </c>
      <c r="AE869" s="332">
        <v>21879741</v>
      </c>
      <c r="AF869" s="332">
        <v>3777952139.6999998</v>
      </c>
      <c r="AG869" s="332">
        <v>0</v>
      </c>
      <c r="AH869" s="332">
        <v>0</v>
      </c>
      <c r="AI869" s="332">
        <v>21879741</v>
      </c>
      <c r="AJ869" s="332">
        <v>99320259</v>
      </c>
      <c r="AK869" s="332">
        <v>142553833.69999999</v>
      </c>
      <c r="AL869" s="332">
        <v>120674092.69999999</v>
      </c>
      <c r="AM869" s="332">
        <v>3657278047</v>
      </c>
      <c r="AN869" s="332">
        <v>0</v>
      </c>
    </row>
    <row r="870" spans="1:40" s="47" customFormat="1" x14ac:dyDescent="0.25">
      <c r="A870" s="177">
        <v>3150210101</v>
      </c>
      <c r="B870" s="178" t="s">
        <v>751</v>
      </c>
      <c r="C870" s="178"/>
      <c r="D870" s="139"/>
      <c r="E870" s="139">
        <v>2456478047</v>
      </c>
      <c r="F870" s="139"/>
      <c r="G870" s="139"/>
      <c r="H870" s="138">
        <f t="shared" si="348"/>
        <v>2456478047</v>
      </c>
      <c r="I870" s="139">
        <v>0</v>
      </c>
      <c r="J870" s="139">
        <v>0</v>
      </c>
      <c r="K870" s="139">
        <f t="shared" si="349"/>
        <v>2456478047</v>
      </c>
      <c r="L870" s="139">
        <v>0</v>
      </c>
      <c r="M870" s="139">
        <v>0</v>
      </c>
      <c r="N870" s="139">
        <f t="shared" si="344"/>
        <v>0</v>
      </c>
      <c r="O870" s="176">
        <v>0</v>
      </c>
      <c r="P870" s="139">
        <v>0</v>
      </c>
      <c r="Q870" s="139">
        <f t="shared" si="345"/>
        <v>0</v>
      </c>
      <c r="R870" s="139">
        <f t="shared" si="346"/>
        <v>2456478047</v>
      </c>
      <c r="S870" s="139">
        <f t="shared" si="347"/>
        <v>0</v>
      </c>
      <c r="U870" s="324">
        <v>3150210101</v>
      </c>
      <c r="V870" s="329" t="s">
        <v>751</v>
      </c>
      <c r="W870" s="332">
        <v>0</v>
      </c>
      <c r="X870" s="332">
        <v>2456478047</v>
      </c>
      <c r="Y870" s="332">
        <v>0</v>
      </c>
      <c r="Z870" s="332">
        <v>0</v>
      </c>
      <c r="AA870" s="332">
        <v>0</v>
      </c>
      <c r="AB870" s="332">
        <v>0</v>
      </c>
      <c r="AC870" s="332">
        <v>2456478047</v>
      </c>
      <c r="AD870" s="332">
        <v>0</v>
      </c>
      <c r="AE870" s="332">
        <v>0</v>
      </c>
      <c r="AF870" s="332">
        <v>2456478047</v>
      </c>
      <c r="AG870" s="332">
        <v>0</v>
      </c>
      <c r="AH870" s="332">
        <v>0</v>
      </c>
      <c r="AI870" s="332">
        <v>0</v>
      </c>
      <c r="AJ870" s="332">
        <v>0</v>
      </c>
      <c r="AK870" s="332">
        <v>0</v>
      </c>
      <c r="AL870" s="332">
        <v>0</v>
      </c>
      <c r="AM870" s="332">
        <v>2456478047</v>
      </c>
      <c r="AN870" s="332">
        <v>0</v>
      </c>
    </row>
    <row r="871" spans="1:40" s="47" customFormat="1" x14ac:dyDescent="0.25">
      <c r="A871" s="177">
        <v>3150210103</v>
      </c>
      <c r="B871" s="178" t="s">
        <v>753</v>
      </c>
      <c r="C871" s="178"/>
      <c r="D871" s="139"/>
      <c r="E871" s="139">
        <f>21353833.7+22000000</f>
        <v>43353833.700000003</v>
      </c>
      <c r="F871" s="139"/>
      <c r="G871" s="139">
        <v>1300000000</v>
      </c>
      <c r="H871" s="138">
        <f t="shared" si="348"/>
        <v>1343353833.7</v>
      </c>
      <c r="I871" s="139">
        <v>0</v>
      </c>
      <c r="J871" s="139">
        <v>21879741</v>
      </c>
      <c r="K871" s="139">
        <f t="shared" si="349"/>
        <v>1321474092.7</v>
      </c>
      <c r="L871" s="139">
        <v>0</v>
      </c>
      <c r="M871" s="139">
        <v>0</v>
      </c>
      <c r="N871" s="139">
        <f t="shared" si="344"/>
        <v>21879741</v>
      </c>
      <c r="O871" s="176">
        <v>99320259</v>
      </c>
      <c r="P871" s="139">
        <v>142553833.69999999</v>
      </c>
      <c r="Q871" s="139">
        <f t="shared" si="345"/>
        <v>120674092.69999999</v>
      </c>
      <c r="R871" s="139">
        <f t="shared" si="346"/>
        <v>1200800000</v>
      </c>
      <c r="S871" s="139">
        <f t="shared" si="347"/>
        <v>0</v>
      </c>
      <c r="U871" s="324">
        <v>3150210103</v>
      </c>
      <c r="V871" s="329" t="s">
        <v>753</v>
      </c>
      <c r="W871" s="332">
        <v>0</v>
      </c>
      <c r="X871" s="332">
        <v>43353833.700000003</v>
      </c>
      <c r="Y871" s="332">
        <v>0</v>
      </c>
      <c r="Z871" s="332">
        <v>0</v>
      </c>
      <c r="AA871" s="332">
        <v>0</v>
      </c>
      <c r="AB871" s="332">
        <v>1300000000</v>
      </c>
      <c r="AC871" s="332">
        <v>1343353833.7</v>
      </c>
      <c r="AD871" s="332">
        <v>0</v>
      </c>
      <c r="AE871" s="332">
        <v>21879741</v>
      </c>
      <c r="AF871" s="332">
        <v>1321474092.7</v>
      </c>
      <c r="AG871" s="332">
        <v>0</v>
      </c>
      <c r="AH871" s="332">
        <v>0</v>
      </c>
      <c r="AI871" s="332">
        <v>21879741</v>
      </c>
      <c r="AJ871" s="332">
        <v>99320259</v>
      </c>
      <c r="AK871" s="332">
        <v>142553833.69999999</v>
      </c>
      <c r="AL871" s="332">
        <v>120674092.69999999</v>
      </c>
      <c r="AM871" s="332">
        <v>1200800000</v>
      </c>
      <c r="AN871" s="332">
        <v>0</v>
      </c>
    </row>
    <row r="872" spans="1:40" x14ac:dyDescent="0.25">
      <c r="A872" s="14">
        <v>31502102</v>
      </c>
      <c r="B872" s="9" t="s">
        <v>762</v>
      </c>
      <c r="C872" s="273"/>
      <c r="D872" s="10">
        <f>+D873</f>
        <v>0</v>
      </c>
      <c r="E872" s="10">
        <f t="shared" ref="E872:P872" si="360">+E873</f>
        <v>488900000</v>
      </c>
      <c r="F872" s="10">
        <f t="shared" si="360"/>
        <v>0</v>
      </c>
      <c r="G872" s="10">
        <f t="shared" si="360"/>
        <v>0</v>
      </c>
      <c r="H872" s="10">
        <f t="shared" si="348"/>
        <v>488900000</v>
      </c>
      <c r="I872" s="10">
        <f t="shared" si="360"/>
        <v>0</v>
      </c>
      <c r="J872" s="10">
        <f t="shared" si="360"/>
        <v>0</v>
      </c>
      <c r="K872" s="10">
        <f t="shared" si="349"/>
        <v>488900000</v>
      </c>
      <c r="L872" s="10">
        <f t="shared" si="360"/>
        <v>0</v>
      </c>
      <c r="M872" s="10">
        <f t="shared" si="360"/>
        <v>0</v>
      </c>
      <c r="N872" s="10">
        <f t="shared" si="344"/>
        <v>0</v>
      </c>
      <c r="O872" s="10">
        <f t="shared" si="360"/>
        <v>0</v>
      </c>
      <c r="P872" s="10">
        <f t="shared" si="360"/>
        <v>0</v>
      </c>
      <c r="Q872" s="10">
        <f t="shared" si="345"/>
        <v>0</v>
      </c>
      <c r="R872" s="10">
        <f t="shared" si="346"/>
        <v>488900000</v>
      </c>
      <c r="S872" s="10">
        <f t="shared" si="347"/>
        <v>0</v>
      </c>
      <c r="U872" s="324">
        <v>31502102</v>
      </c>
      <c r="V872" s="329" t="s">
        <v>762</v>
      </c>
      <c r="W872" s="332">
        <v>0</v>
      </c>
      <c r="X872" s="332">
        <v>488900000</v>
      </c>
      <c r="Y872" s="332">
        <v>0</v>
      </c>
      <c r="Z872" s="332">
        <v>0</v>
      </c>
      <c r="AA872" s="332">
        <v>0</v>
      </c>
      <c r="AB872" s="332">
        <v>0</v>
      </c>
      <c r="AC872" s="332">
        <v>488900000</v>
      </c>
      <c r="AD872" s="332">
        <v>0</v>
      </c>
      <c r="AE872" s="332">
        <v>0</v>
      </c>
      <c r="AF872" s="332">
        <v>488900000</v>
      </c>
      <c r="AG872" s="332">
        <v>0</v>
      </c>
      <c r="AH872" s="332">
        <v>0</v>
      </c>
      <c r="AI872" s="332">
        <v>0</v>
      </c>
      <c r="AJ872" s="332">
        <v>0</v>
      </c>
      <c r="AK872" s="332">
        <v>0</v>
      </c>
      <c r="AL872" s="332">
        <v>0</v>
      </c>
      <c r="AM872" s="332">
        <v>488900000</v>
      </c>
      <c r="AN872" s="332">
        <v>0</v>
      </c>
    </row>
    <row r="873" spans="1:40" x14ac:dyDescent="0.25">
      <c r="A873" s="177">
        <v>3150210204</v>
      </c>
      <c r="B873" s="178" t="s">
        <v>762</v>
      </c>
      <c r="C873" s="178"/>
      <c r="D873" s="139"/>
      <c r="E873" s="139">
        <v>488900000</v>
      </c>
      <c r="F873" s="139"/>
      <c r="G873" s="139"/>
      <c r="H873" s="138">
        <f t="shared" si="348"/>
        <v>488900000</v>
      </c>
      <c r="I873" s="139">
        <v>0</v>
      </c>
      <c r="J873" s="139">
        <v>0</v>
      </c>
      <c r="K873" s="139">
        <f t="shared" si="349"/>
        <v>488900000</v>
      </c>
      <c r="L873" s="139">
        <v>0</v>
      </c>
      <c r="M873" s="139">
        <v>0</v>
      </c>
      <c r="N873" s="139">
        <f t="shared" si="344"/>
        <v>0</v>
      </c>
      <c r="O873" s="176">
        <v>0</v>
      </c>
      <c r="P873" s="139">
        <v>0</v>
      </c>
      <c r="Q873" s="139">
        <f t="shared" si="345"/>
        <v>0</v>
      </c>
      <c r="R873" s="139">
        <f t="shared" si="346"/>
        <v>488900000</v>
      </c>
      <c r="S873" s="139">
        <f t="shared" si="347"/>
        <v>0</v>
      </c>
      <c r="U873" s="324">
        <v>3150210204</v>
      </c>
      <c r="V873" s="329" t="s">
        <v>762</v>
      </c>
      <c r="W873" s="332">
        <v>0</v>
      </c>
      <c r="X873" s="332">
        <v>488900000</v>
      </c>
      <c r="Y873" s="332">
        <v>0</v>
      </c>
      <c r="Z873" s="332">
        <v>0</v>
      </c>
      <c r="AA873" s="332">
        <v>0</v>
      </c>
      <c r="AB873" s="332">
        <v>0</v>
      </c>
      <c r="AC873" s="332">
        <v>488900000</v>
      </c>
      <c r="AD873" s="332">
        <v>0</v>
      </c>
      <c r="AE873" s="332">
        <v>0</v>
      </c>
      <c r="AF873" s="332">
        <v>488900000</v>
      </c>
      <c r="AG873" s="332">
        <v>0</v>
      </c>
      <c r="AH873" s="332">
        <v>0</v>
      </c>
      <c r="AI873" s="332">
        <v>0</v>
      </c>
      <c r="AJ873" s="332">
        <v>0</v>
      </c>
      <c r="AK873" s="332">
        <v>0</v>
      </c>
      <c r="AL873" s="332">
        <v>0</v>
      </c>
      <c r="AM873" s="332">
        <v>488900000</v>
      </c>
      <c r="AN873" s="332">
        <v>0</v>
      </c>
    </row>
    <row r="874" spans="1:40" x14ac:dyDescent="0.25">
      <c r="A874" s="240">
        <v>315022</v>
      </c>
      <c r="B874" s="241" t="s">
        <v>1654</v>
      </c>
      <c r="C874" s="241"/>
      <c r="D874" s="150">
        <f>+D875+D878</f>
        <v>0</v>
      </c>
      <c r="E874" s="150">
        <f t="shared" ref="E874:S874" si="361">+E875+E878</f>
        <v>1446678762.0999999</v>
      </c>
      <c r="F874" s="150">
        <f t="shared" si="361"/>
        <v>0</v>
      </c>
      <c r="G874" s="150">
        <f t="shared" si="361"/>
        <v>1200000000</v>
      </c>
      <c r="H874" s="150">
        <f t="shared" si="361"/>
        <v>2646678762.0999999</v>
      </c>
      <c r="I874" s="150">
        <f t="shared" si="361"/>
        <v>255002116</v>
      </c>
      <c r="J874" s="150">
        <f t="shared" si="361"/>
        <v>434824563</v>
      </c>
      <c r="K874" s="150">
        <f t="shared" si="361"/>
        <v>2211854199.0999999</v>
      </c>
      <c r="L874" s="150">
        <f t="shared" si="361"/>
        <v>0</v>
      </c>
      <c r="M874" s="150">
        <f t="shared" si="361"/>
        <v>0</v>
      </c>
      <c r="N874" s="150">
        <f t="shared" si="361"/>
        <v>434824563</v>
      </c>
      <c r="O874" s="150">
        <f t="shared" si="361"/>
        <v>0</v>
      </c>
      <c r="P874" s="150">
        <f t="shared" si="361"/>
        <v>1275082166.3</v>
      </c>
      <c r="Q874" s="150">
        <f t="shared" si="361"/>
        <v>840257603.29999995</v>
      </c>
      <c r="R874" s="150">
        <f t="shared" si="361"/>
        <v>1371596595.8</v>
      </c>
      <c r="S874" s="150">
        <f t="shared" si="361"/>
        <v>0</v>
      </c>
      <c r="U874" s="324">
        <v>315022</v>
      </c>
      <c r="V874" s="329" t="s">
        <v>1654</v>
      </c>
      <c r="W874" s="332">
        <v>0</v>
      </c>
      <c r="X874" s="332">
        <v>1446678762.0999999</v>
      </c>
      <c r="Y874" s="332">
        <v>0</v>
      </c>
      <c r="Z874" s="332">
        <v>0</v>
      </c>
      <c r="AA874" s="332">
        <v>0</v>
      </c>
      <c r="AB874" s="332">
        <v>1200000000</v>
      </c>
      <c r="AC874" s="332">
        <v>2646678762.0999999</v>
      </c>
      <c r="AD874" s="332">
        <v>255002116</v>
      </c>
      <c r="AE874" s="332">
        <v>434824563</v>
      </c>
      <c r="AF874" s="332">
        <v>2211854199.0999999</v>
      </c>
      <c r="AG874" s="332">
        <v>0</v>
      </c>
      <c r="AH874" s="332">
        <v>0</v>
      </c>
      <c r="AI874" s="332">
        <v>434824563</v>
      </c>
      <c r="AJ874" s="332">
        <v>0</v>
      </c>
      <c r="AK874" s="332">
        <v>1275082166.3</v>
      </c>
      <c r="AL874" s="332">
        <v>840257603.29999995</v>
      </c>
      <c r="AM874" s="332">
        <v>1371596595.8</v>
      </c>
      <c r="AN874" s="332">
        <v>0</v>
      </c>
    </row>
    <row r="875" spans="1:40" x14ac:dyDescent="0.25">
      <c r="A875" s="14">
        <v>31502201</v>
      </c>
      <c r="B875" s="9" t="s">
        <v>754</v>
      </c>
      <c r="C875" s="273"/>
      <c r="D875" s="10">
        <f>+D876+D877</f>
        <v>0</v>
      </c>
      <c r="E875" s="274">
        <f>+E876+E877</f>
        <v>713318762.10000002</v>
      </c>
      <c r="F875" s="10">
        <f t="shared" ref="F875:P875" si="362">+F876+F877</f>
        <v>0</v>
      </c>
      <c r="G875" s="10">
        <f t="shared" si="362"/>
        <v>1200000000</v>
      </c>
      <c r="H875" s="10">
        <f t="shared" si="348"/>
        <v>1913318762.0999999</v>
      </c>
      <c r="I875" s="10">
        <f t="shared" si="362"/>
        <v>255002116</v>
      </c>
      <c r="J875" s="10">
        <f t="shared" si="362"/>
        <v>255002116</v>
      </c>
      <c r="K875" s="10">
        <f t="shared" si="349"/>
        <v>1658316646.0999999</v>
      </c>
      <c r="L875" s="10">
        <f t="shared" si="362"/>
        <v>0</v>
      </c>
      <c r="M875" s="10">
        <f t="shared" si="362"/>
        <v>0</v>
      </c>
      <c r="N875" s="10">
        <f t="shared" si="344"/>
        <v>255002116</v>
      </c>
      <c r="O875" s="10">
        <f t="shared" si="362"/>
        <v>0</v>
      </c>
      <c r="P875" s="10">
        <f t="shared" si="362"/>
        <v>791722166.29999995</v>
      </c>
      <c r="Q875" s="10">
        <f t="shared" si="345"/>
        <v>536720050.29999995</v>
      </c>
      <c r="R875" s="10">
        <f t="shared" si="346"/>
        <v>1121596595.8</v>
      </c>
      <c r="S875" s="10">
        <f t="shared" si="347"/>
        <v>0</v>
      </c>
      <c r="U875" s="324">
        <v>31502201</v>
      </c>
      <c r="V875" s="329" t="s">
        <v>754</v>
      </c>
      <c r="W875" s="332">
        <v>0</v>
      </c>
      <c r="X875" s="332">
        <v>713318762.10000002</v>
      </c>
      <c r="Y875" s="332">
        <v>0</v>
      </c>
      <c r="Z875" s="332">
        <v>0</v>
      </c>
      <c r="AA875" s="332">
        <v>0</v>
      </c>
      <c r="AB875" s="332">
        <v>1200000000</v>
      </c>
      <c r="AC875" s="332">
        <v>1913318762.0999999</v>
      </c>
      <c r="AD875" s="332">
        <v>255002116</v>
      </c>
      <c r="AE875" s="332">
        <v>255002116</v>
      </c>
      <c r="AF875" s="332">
        <v>1658316646.0999999</v>
      </c>
      <c r="AG875" s="332">
        <v>0</v>
      </c>
      <c r="AH875" s="332">
        <v>0</v>
      </c>
      <c r="AI875" s="332">
        <v>255002116</v>
      </c>
      <c r="AJ875" s="332">
        <v>0</v>
      </c>
      <c r="AK875" s="332">
        <v>791722166.29999995</v>
      </c>
      <c r="AL875" s="332">
        <v>536720050.29999995</v>
      </c>
      <c r="AM875" s="332">
        <v>1121596595.8</v>
      </c>
      <c r="AN875" s="332">
        <v>0</v>
      </c>
    </row>
    <row r="876" spans="1:40" x14ac:dyDescent="0.25">
      <c r="A876" s="44">
        <v>3150220102</v>
      </c>
      <c r="B876" s="178" t="s">
        <v>755</v>
      </c>
      <c r="C876" s="178"/>
      <c r="D876" s="139"/>
      <c r="E876" s="139">
        <v>29584137.100000001</v>
      </c>
      <c r="F876" s="139"/>
      <c r="G876" s="139"/>
      <c r="H876" s="138">
        <f t="shared" si="348"/>
        <v>29584137.100000001</v>
      </c>
      <c r="I876" s="139">
        <v>0</v>
      </c>
      <c r="J876" s="139">
        <v>0</v>
      </c>
      <c r="K876" s="139">
        <f t="shared" si="349"/>
        <v>29584137.100000001</v>
      </c>
      <c r="L876" s="139">
        <v>0</v>
      </c>
      <c r="M876" s="139">
        <v>0</v>
      </c>
      <c r="N876" s="139">
        <f t="shared" si="344"/>
        <v>0</v>
      </c>
      <c r="O876" s="176">
        <v>0</v>
      </c>
      <c r="P876" s="139">
        <v>0</v>
      </c>
      <c r="Q876" s="139">
        <f t="shared" si="345"/>
        <v>0</v>
      </c>
      <c r="R876" s="139">
        <f t="shared" si="346"/>
        <v>29584137.100000001</v>
      </c>
      <c r="S876" s="139">
        <f t="shared" si="347"/>
        <v>0</v>
      </c>
      <c r="U876" s="324">
        <v>3150220102</v>
      </c>
      <c r="V876" s="329" t="s">
        <v>755</v>
      </c>
      <c r="W876" s="332">
        <v>0</v>
      </c>
      <c r="X876" s="332">
        <v>29584137.100000001</v>
      </c>
      <c r="Y876" s="332">
        <v>0</v>
      </c>
      <c r="Z876" s="332">
        <v>0</v>
      </c>
      <c r="AA876" s="332">
        <v>0</v>
      </c>
      <c r="AB876" s="332">
        <v>0</v>
      </c>
      <c r="AC876" s="332">
        <v>29584137.100000001</v>
      </c>
      <c r="AD876" s="332">
        <v>0</v>
      </c>
      <c r="AE876" s="332">
        <v>0</v>
      </c>
      <c r="AF876" s="332">
        <v>29584137.100000001</v>
      </c>
      <c r="AG876" s="332">
        <v>0</v>
      </c>
      <c r="AH876" s="332">
        <v>0</v>
      </c>
      <c r="AI876" s="332">
        <v>0</v>
      </c>
      <c r="AJ876" s="332">
        <v>0</v>
      </c>
      <c r="AK876" s="332">
        <v>0</v>
      </c>
      <c r="AL876" s="332">
        <v>0</v>
      </c>
      <c r="AM876" s="332">
        <v>29584137.100000001</v>
      </c>
      <c r="AN876" s="332">
        <v>0</v>
      </c>
    </row>
    <row r="877" spans="1:40" x14ac:dyDescent="0.25">
      <c r="A877" s="177">
        <v>3150220103</v>
      </c>
      <c r="B877" s="178" t="s">
        <v>756</v>
      </c>
      <c r="C877" s="178"/>
      <c r="D877" s="139"/>
      <c r="E877" s="139">
        <v>683734625</v>
      </c>
      <c r="F877" s="139"/>
      <c r="G877" s="139">
        <v>1200000000</v>
      </c>
      <c r="H877" s="138">
        <f t="shared" si="348"/>
        <v>1883734625</v>
      </c>
      <c r="I877" s="139">
        <v>255002116</v>
      </c>
      <c r="J877" s="139">
        <v>255002116</v>
      </c>
      <c r="K877" s="139">
        <f t="shared" si="349"/>
        <v>1628732509</v>
      </c>
      <c r="L877" s="139">
        <v>0</v>
      </c>
      <c r="M877" s="139">
        <v>0</v>
      </c>
      <c r="N877" s="139">
        <f t="shared" si="344"/>
        <v>255002116</v>
      </c>
      <c r="O877" s="176">
        <v>0</v>
      </c>
      <c r="P877" s="139">
        <v>791722166.29999995</v>
      </c>
      <c r="Q877" s="139">
        <f t="shared" si="345"/>
        <v>536720050.29999995</v>
      </c>
      <c r="R877" s="139">
        <f t="shared" si="346"/>
        <v>1092012458.7</v>
      </c>
      <c r="S877" s="139">
        <f t="shared" si="347"/>
        <v>0</v>
      </c>
      <c r="U877" s="324">
        <v>3150220103</v>
      </c>
      <c r="V877" s="329" t="s">
        <v>756</v>
      </c>
      <c r="W877" s="332">
        <v>0</v>
      </c>
      <c r="X877" s="332">
        <v>683734625</v>
      </c>
      <c r="Y877" s="332">
        <v>0</v>
      </c>
      <c r="Z877" s="332">
        <v>0</v>
      </c>
      <c r="AA877" s="332">
        <v>0</v>
      </c>
      <c r="AB877" s="332">
        <v>1200000000</v>
      </c>
      <c r="AC877" s="332">
        <v>1883734625</v>
      </c>
      <c r="AD877" s="332">
        <v>255002116</v>
      </c>
      <c r="AE877" s="332">
        <v>255002116</v>
      </c>
      <c r="AF877" s="332">
        <v>1628732509</v>
      </c>
      <c r="AG877" s="332">
        <v>0</v>
      </c>
      <c r="AH877" s="332">
        <v>0</v>
      </c>
      <c r="AI877" s="332">
        <v>255002116</v>
      </c>
      <c r="AJ877" s="332">
        <v>0</v>
      </c>
      <c r="AK877" s="332">
        <v>791722166.29999995</v>
      </c>
      <c r="AL877" s="332">
        <v>536720050.29999995</v>
      </c>
      <c r="AM877" s="332">
        <v>1092012458.7</v>
      </c>
      <c r="AN877" s="332">
        <v>0</v>
      </c>
    </row>
    <row r="878" spans="1:40" x14ac:dyDescent="0.25">
      <c r="A878" s="14">
        <v>31502202</v>
      </c>
      <c r="B878" s="9" t="s">
        <v>1655</v>
      </c>
      <c r="C878" s="273"/>
      <c r="D878" s="10">
        <f>+D879+D880</f>
        <v>0</v>
      </c>
      <c r="E878" s="10">
        <f t="shared" ref="E878:P878" si="363">+E879+E880</f>
        <v>733360000</v>
      </c>
      <c r="F878" s="10">
        <f t="shared" si="363"/>
        <v>0</v>
      </c>
      <c r="G878" s="10">
        <f t="shared" si="363"/>
        <v>0</v>
      </c>
      <c r="H878" s="10">
        <f t="shared" si="348"/>
        <v>733360000</v>
      </c>
      <c r="I878" s="10">
        <f t="shared" si="363"/>
        <v>0</v>
      </c>
      <c r="J878" s="10">
        <f t="shared" si="363"/>
        <v>179822447</v>
      </c>
      <c r="K878" s="10">
        <f t="shared" si="349"/>
        <v>553537553</v>
      </c>
      <c r="L878" s="10">
        <f t="shared" si="363"/>
        <v>0</v>
      </c>
      <c r="M878" s="10">
        <f t="shared" si="363"/>
        <v>0</v>
      </c>
      <c r="N878" s="10">
        <f t="shared" si="344"/>
        <v>179822447</v>
      </c>
      <c r="O878" s="10">
        <f t="shared" si="363"/>
        <v>0</v>
      </c>
      <c r="P878" s="10">
        <f t="shared" si="363"/>
        <v>483360000</v>
      </c>
      <c r="Q878" s="10">
        <f t="shared" si="345"/>
        <v>303537553</v>
      </c>
      <c r="R878" s="10">
        <f t="shared" si="346"/>
        <v>250000000</v>
      </c>
      <c r="S878" s="10">
        <f t="shared" si="347"/>
        <v>0</v>
      </c>
      <c r="U878" s="324">
        <v>31502202</v>
      </c>
      <c r="V878" s="329" t="s">
        <v>1655</v>
      </c>
      <c r="W878" s="332">
        <v>0</v>
      </c>
      <c r="X878" s="332">
        <v>733360000</v>
      </c>
      <c r="Y878" s="332">
        <v>0</v>
      </c>
      <c r="Z878" s="332">
        <v>0</v>
      </c>
      <c r="AA878" s="332">
        <v>0</v>
      </c>
      <c r="AB878" s="332">
        <v>0</v>
      </c>
      <c r="AC878" s="332">
        <v>733360000</v>
      </c>
      <c r="AD878" s="332">
        <v>0</v>
      </c>
      <c r="AE878" s="332">
        <v>179822447</v>
      </c>
      <c r="AF878" s="332">
        <v>553537553</v>
      </c>
      <c r="AG878" s="332">
        <v>0</v>
      </c>
      <c r="AH878" s="332">
        <v>0</v>
      </c>
      <c r="AI878" s="332">
        <v>179822447</v>
      </c>
      <c r="AJ878" s="332">
        <v>0</v>
      </c>
      <c r="AK878" s="332">
        <v>483360000</v>
      </c>
      <c r="AL878" s="332">
        <v>303537553</v>
      </c>
      <c r="AM878" s="332">
        <v>250000000</v>
      </c>
      <c r="AN878" s="332">
        <v>0</v>
      </c>
    </row>
    <row r="879" spans="1:40" x14ac:dyDescent="0.25">
      <c r="A879" s="177">
        <v>3150220201</v>
      </c>
      <c r="B879" s="178" t="s">
        <v>1656</v>
      </c>
      <c r="C879" s="178"/>
      <c r="D879" s="139"/>
      <c r="E879" s="139">
        <v>250000000</v>
      </c>
      <c r="F879" s="139"/>
      <c r="G879" s="139"/>
      <c r="H879" s="139">
        <f t="shared" si="348"/>
        <v>250000000</v>
      </c>
      <c r="I879" s="139">
        <v>0</v>
      </c>
      <c r="J879" s="139">
        <v>0</v>
      </c>
      <c r="K879" s="139">
        <f t="shared" si="349"/>
        <v>250000000</v>
      </c>
      <c r="L879" s="139">
        <v>0</v>
      </c>
      <c r="M879" s="139">
        <v>0</v>
      </c>
      <c r="N879" s="139">
        <f t="shared" si="344"/>
        <v>0</v>
      </c>
      <c r="O879" s="176">
        <v>0</v>
      </c>
      <c r="P879" s="139">
        <v>0</v>
      </c>
      <c r="Q879" s="139">
        <f t="shared" si="345"/>
        <v>0</v>
      </c>
      <c r="R879" s="139">
        <f t="shared" si="346"/>
        <v>250000000</v>
      </c>
      <c r="S879" s="139">
        <f t="shared" si="347"/>
        <v>0</v>
      </c>
      <c r="U879" s="324">
        <v>3150220201</v>
      </c>
      <c r="V879" s="329" t="s">
        <v>1656</v>
      </c>
      <c r="W879" s="332">
        <v>0</v>
      </c>
      <c r="X879" s="332">
        <v>250000000</v>
      </c>
      <c r="Y879" s="332">
        <v>0</v>
      </c>
      <c r="Z879" s="332">
        <v>0</v>
      </c>
      <c r="AA879" s="332">
        <v>0</v>
      </c>
      <c r="AB879" s="332">
        <v>0</v>
      </c>
      <c r="AC879" s="332">
        <v>250000000</v>
      </c>
      <c r="AD879" s="332">
        <v>0</v>
      </c>
      <c r="AE879" s="332">
        <v>0</v>
      </c>
      <c r="AF879" s="332">
        <v>250000000</v>
      </c>
      <c r="AG879" s="332">
        <v>0</v>
      </c>
      <c r="AH879" s="332">
        <v>0</v>
      </c>
      <c r="AI879" s="332">
        <v>0</v>
      </c>
      <c r="AJ879" s="332">
        <v>0</v>
      </c>
      <c r="AK879" s="332">
        <v>0</v>
      </c>
      <c r="AL879" s="332">
        <v>0</v>
      </c>
      <c r="AM879" s="332">
        <v>250000000</v>
      </c>
      <c r="AN879" s="332">
        <v>0</v>
      </c>
    </row>
    <row r="880" spans="1:40" x14ac:dyDescent="0.25">
      <c r="A880" s="177">
        <v>3150220203</v>
      </c>
      <c r="B880" s="178" t="s">
        <v>1657</v>
      </c>
      <c r="C880" s="178"/>
      <c r="D880" s="139"/>
      <c r="E880" s="139">
        <v>483360000</v>
      </c>
      <c r="F880" s="139"/>
      <c r="G880" s="139"/>
      <c r="H880" s="139">
        <f t="shared" si="348"/>
        <v>483360000</v>
      </c>
      <c r="I880" s="139">
        <v>0</v>
      </c>
      <c r="J880" s="139">
        <v>179822447</v>
      </c>
      <c r="K880" s="139">
        <f t="shared" si="349"/>
        <v>303537553</v>
      </c>
      <c r="L880" s="139">
        <v>0</v>
      </c>
      <c r="M880" s="139">
        <v>0</v>
      </c>
      <c r="N880" s="139">
        <f t="shared" si="344"/>
        <v>179822447</v>
      </c>
      <c r="O880" s="139">
        <v>0</v>
      </c>
      <c r="P880" s="139">
        <v>483360000</v>
      </c>
      <c r="Q880" s="139">
        <f t="shared" si="345"/>
        <v>303537553</v>
      </c>
      <c r="R880" s="139">
        <f t="shared" si="346"/>
        <v>0</v>
      </c>
      <c r="S880" s="139">
        <f t="shared" si="347"/>
        <v>0</v>
      </c>
      <c r="U880" s="324">
        <v>3150220203</v>
      </c>
      <c r="V880" s="329" t="s">
        <v>1657</v>
      </c>
      <c r="W880" s="332">
        <v>0</v>
      </c>
      <c r="X880" s="332">
        <v>483360000</v>
      </c>
      <c r="Y880" s="332">
        <v>0</v>
      </c>
      <c r="Z880" s="332">
        <v>0</v>
      </c>
      <c r="AA880" s="332">
        <v>0</v>
      </c>
      <c r="AB880" s="332">
        <v>0</v>
      </c>
      <c r="AC880" s="332">
        <v>483360000</v>
      </c>
      <c r="AD880" s="332">
        <v>0</v>
      </c>
      <c r="AE880" s="332">
        <v>179822447</v>
      </c>
      <c r="AF880" s="332">
        <v>303537553</v>
      </c>
      <c r="AG880" s="332">
        <v>0</v>
      </c>
      <c r="AH880" s="332">
        <v>0</v>
      </c>
      <c r="AI880" s="332">
        <v>179822447</v>
      </c>
      <c r="AJ880" s="332">
        <v>0</v>
      </c>
      <c r="AK880" s="332">
        <v>483360000</v>
      </c>
      <c r="AL880" s="332">
        <v>303537553</v>
      </c>
      <c r="AM880" s="332">
        <v>0</v>
      </c>
      <c r="AN880" s="332">
        <v>0</v>
      </c>
    </row>
    <row r="881" spans="1:40" x14ac:dyDescent="0.25">
      <c r="D881" s="333"/>
      <c r="E881" s="333"/>
      <c r="F881" s="333"/>
      <c r="G881" s="333"/>
      <c r="H881" s="333"/>
      <c r="I881" s="333"/>
      <c r="J881" s="333"/>
      <c r="K881" s="333"/>
      <c r="L881" s="333"/>
      <c r="M881" s="333"/>
      <c r="N881" s="333"/>
      <c r="O881" s="333"/>
      <c r="P881" s="333"/>
      <c r="Q881" s="333"/>
      <c r="R881" s="333"/>
      <c r="S881" s="333"/>
      <c r="U881"/>
    </row>
    <row r="882" spans="1:40" x14ac:dyDescent="0.25">
      <c r="E882" s="333"/>
      <c r="F882" s="333"/>
      <c r="G882" s="333"/>
      <c r="H882" s="333"/>
      <c r="I882" s="333"/>
      <c r="J882" s="333"/>
      <c r="K882" s="333"/>
      <c r="L882" s="333"/>
      <c r="M882" s="333"/>
      <c r="N882" s="333"/>
      <c r="O882" s="333"/>
      <c r="P882" s="333"/>
      <c r="Q882" s="333"/>
      <c r="R882" s="333"/>
      <c r="S882" s="333"/>
      <c r="U882"/>
    </row>
    <row r="883" spans="1:40" x14ac:dyDescent="0.25">
      <c r="E883" s="313"/>
      <c r="X883" s="47"/>
      <c r="Y883" s="47"/>
      <c r="Z883" s="47"/>
      <c r="AA883" s="47"/>
      <c r="AB883" s="47"/>
      <c r="AC883" s="47"/>
      <c r="AD883" s="47"/>
      <c r="AE883" s="47"/>
      <c r="AF883" s="47"/>
      <c r="AG883" s="47"/>
      <c r="AH883" s="47"/>
      <c r="AI883" s="47"/>
      <c r="AJ883" s="47"/>
      <c r="AK883" s="47"/>
      <c r="AL883" s="47"/>
    </row>
    <row r="884" spans="1:40" ht="23.25" x14ac:dyDescent="0.35">
      <c r="B884" s="351" t="s">
        <v>1777</v>
      </c>
      <c r="C884" s="351"/>
      <c r="D884" s="351"/>
      <c r="E884" s="351"/>
      <c r="F884" s="351"/>
      <c r="G884" s="351"/>
      <c r="H884" s="351"/>
      <c r="I884" s="351"/>
      <c r="J884" s="351"/>
      <c r="K884" s="351"/>
      <c r="L884" s="351"/>
      <c r="M884" s="351"/>
      <c r="N884" s="351"/>
      <c r="O884" s="351"/>
      <c r="P884" s="351"/>
      <c r="Q884" s="351"/>
      <c r="R884" s="351"/>
      <c r="S884" s="351"/>
      <c r="X884" s="47"/>
      <c r="Y884" s="47"/>
      <c r="Z884" s="47"/>
      <c r="AA884" s="47"/>
      <c r="AB884" s="47"/>
      <c r="AC884" s="47"/>
      <c r="AD884" s="47"/>
      <c r="AE884" s="47"/>
      <c r="AF884" s="47"/>
      <c r="AG884" s="47"/>
      <c r="AH884" s="47"/>
      <c r="AI884" s="47"/>
      <c r="AJ884" s="47"/>
      <c r="AK884" s="47"/>
      <c r="AL884" s="47"/>
    </row>
    <row r="885" spans="1:40" s="47" customFormat="1" x14ac:dyDescent="0.25">
      <c r="A885" s="260"/>
      <c r="C885" s="261">
        <f>+C886-C888</f>
        <v>1247597966.4899902</v>
      </c>
      <c r="D885" s="261">
        <f>+D886-D888</f>
        <v>0</v>
      </c>
      <c r="E885" s="261">
        <f t="shared" ref="E885:S885" si="364">+E886-E888</f>
        <v>0</v>
      </c>
      <c r="F885" s="261">
        <f t="shared" si="364"/>
        <v>0</v>
      </c>
      <c r="G885" s="261">
        <f>+G886-G888</f>
        <v>0</v>
      </c>
      <c r="H885" s="261">
        <f t="shared" si="364"/>
        <v>0</v>
      </c>
      <c r="I885" s="261">
        <f t="shared" si="364"/>
        <v>0</v>
      </c>
      <c r="J885" s="261">
        <f t="shared" si="364"/>
        <v>0</v>
      </c>
      <c r="K885" s="261">
        <f t="shared" si="364"/>
        <v>0</v>
      </c>
      <c r="L885" s="261">
        <f t="shared" si="364"/>
        <v>0</v>
      </c>
      <c r="M885" s="261">
        <f t="shared" si="364"/>
        <v>0</v>
      </c>
      <c r="N885" s="261">
        <f t="shared" si="364"/>
        <v>0</v>
      </c>
      <c r="O885" s="261">
        <f t="shared" si="364"/>
        <v>0</v>
      </c>
      <c r="P885" s="261">
        <f t="shared" si="364"/>
        <v>0</v>
      </c>
      <c r="Q885" s="261">
        <f t="shared" si="364"/>
        <v>0</v>
      </c>
      <c r="R885" s="261">
        <f t="shared" si="364"/>
        <v>0</v>
      </c>
      <c r="S885" s="261">
        <f t="shared" si="364"/>
        <v>0</v>
      </c>
      <c r="U885" s="260"/>
    </row>
    <row r="886" spans="1:40" s="47" customFormat="1" x14ac:dyDescent="0.25">
      <c r="A886" s="260"/>
      <c r="C886" s="261">
        <f t="shared" ref="C886:S886" si="365">+C8</f>
        <v>179164159059.75</v>
      </c>
      <c r="D886" s="261">
        <f t="shared" si="365"/>
        <v>185591302309.33411</v>
      </c>
      <c r="E886" s="261">
        <f t="shared" si="365"/>
        <v>16175148976.25</v>
      </c>
      <c r="F886" s="261">
        <f t="shared" si="365"/>
        <v>16175148976.25</v>
      </c>
      <c r="G886" s="261">
        <f t="shared" si="365"/>
        <v>32673331593.550003</v>
      </c>
      <c r="H886" s="261">
        <f t="shared" si="365"/>
        <v>218264633902.88409</v>
      </c>
      <c r="I886" s="261">
        <f t="shared" si="365"/>
        <v>15542928497.91</v>
      </c>
      <c r="J886" s="261">
        <f t="shared" si="365"/>
        <v>106667970332.368</v>
      </c>
      <c r="K886" s="261">
        <f t="shared" si="365"/>
        <v>111596663570.51611</v>
      </c>
      <c r="L886" s="261">
        <f t="shared" si="365"/>
        <v>18699016559.560001</v>
      </c>
      <c r="M886" s="261">
        <f t="shared" si="365"/>
        <v>81250334522.26799</v>
      </c>
      <c r="N886" s="261">
        <f t="shared" si="365"/>
        <v>25417635810.100002</v>
      </c>
      <c r="O886" s="261">
        <f t="shared" si="365"/>
        <v>16279734635.809999</v>
      </c>
      <c r="P886" s="261">
        <f t="shared" si="365"/>
        <v>122518129945.785</v>
      </c>
      <c r="Q886" s="261">
        <f t="shared" si="365"/>
        <v>15850159613.416996</v>
      </c>
      <c r="R886" s="261">
        <f t="shared" si="365"/>
        <v>95746503957.099091</v>
      </c>
      <c r="S886" s="261">
        <f t="shared" si="365"/>
        <v>81250334522.26799</v>
      </c>
      <c r="U886" s="260"/>
    </row>
    <row r="887" spans="1:40" s="264" customFormat="1" ht="30" x14ac:dyDescent="0.25">
      <c r="A887" s="3"/>
      <c r="B887" s="22" t="s">
        <v>1</v>
      </c>
      <c r="C887" s="22" t="s">
        <v>1747</v>
      </c>
      <c r="D887" s="23" t="s">
        <v>766</v>
      </c>
      <c r="E887" s="23" t="s">
        <v>3</v>
      </c>
      <c r="F887" s="23" t="s">
        <v>4</v>
      </c>
      <c r="G887" s="23" t="s">
        <v>6</v>
      </c>
      <c r="H887" s="23" t="s">
        <v>767</v>
      </c>
      <c r="I887" s="23" t="s">
        <v>768</v>
      </c>
      <c r="J887" s="23" t="s">
        <v>769</v>
      </c>
      <c r="K887" s="23" t="s">
        <v>770</v>
      </c>
      <c r="L887" s="23" t="s">
        <v>771</v>
      </c>
      <c r="M887" s="23" t="s">
        <v>772</v>
      </c>
      <c r="N887" s="23" t="s">
        <v>773</v>
      </c>
      <c r="O887" s="23" t="s">
        <v>774</v>
      </c>
      <c r="P887" s="23" t="s">
        <v>775</v>
      </c>
      <c r="Q887" s="23" t="s">
        <v>776</v>
      </c>
      <c r="R887" s="23" t="s">
        <v>777</v>
      </c>
      <c r="S887" s="23" t="s">
        <v>778</v>
      </c>
      <c r="T887" s="307"/>
      <c r="U887" s="315"/>
      <c r="V887" s="238"/>
      <c r="W887" s="238"/>
      <c r="X887" s="238"/>
      <c r="Y887" s="238"/>
      <c r="Z887" s="238"/>
      <c r="AA887" s="238"/>
      <c r="AB887" s="238"/>
      <c r="AC887" s="238"/>
      <c r="AD887" s="238"/>
      <c r="AE887" s="238"/>
      <c r="AF887" s="238"/>
      <c r="AG887" s="238"/>
      <c r="AH887" s="238"/>
      <c r="AI887" s="238"/>
      <c r="AJ887" s="238"/>
      <c r="AK887" s="238"/>
      <c r="AL887" s="238"/>
      <c r="AM887" s="238"/>
      <c r="AN887" s="238"/>
    </row>
    <row r="888" spans="1:40" s="238" customFormat="1" x14ac:dyDescent="0.25">
      <c r="A888" s="3"/>
      <c r="B888" s="27" t="s">
        <v>779</v>
      </c>
      <c r="C888" s="28">
        <f>+C889+C908</f>
        <v>177916561093.26001</v>
      </c>
      <c r="D888" s="28">
        <f>+D889+D908</f>
        <v>185591302309.33408</v>
      </c>
      <c r="E888" s="28">
        <f>+E889+E908</f>
        <v>16175148976.25</v>
      </c>
      <c r="F888" s="28">
        <f>+F889+F908</f>
        <v>16175148976.25</v>
      </c>
      <c r="G888" s="28">
        <f>+G889+G908</f>
        <v>32673331593.550003</v>
      </c>
      <c r="H888" s="28">
        <f t="shared" ref="H888:H907" si="366">+D888+E888-F888+G888</f>
        <v>218264633902.88409</v>
      </c>
      <c r="I888" s="28">
        <f>+I889+I908</f>
        <v>15542928497.91</v>
      </c>
      <c r="J888" s="28">
        <f>+J889+J908</f>
        <v>106667970332.368</v>
      </c>
      <c r="K888" s="28">
        <f>+H888-J888</f>
        <v>111596663570.5161</v>
      </c>
      <c r="L888" s="28">
        <f>+L889+L908</f>
        <v>18699016559.560001</v>
      </c>
      <c r="M888" s="28">
        <f>+M889+M908</f>
        <v>81250334522.26799</v>
      </c>
      <c r="N888" s="28">
        <f>+J888-M888</f>
        <v>25417635810.100006</v>
      </c>
      <c r="O888" s="28">
        <f>+O889+O908</f>
        <v>16279734635.809999</v>
      </c>
      <c r="P888" s="28">
        <f>+P889+P908</f>
        <v>122518129945.785</v>
      </c>
      <c r="Q888" s="28">
        <f>+P888-J888</f>
        <v>15850159613.417007</v>
      </c>
      <c r="R888" s="29">
        <f>+H888-P888</f>
        <v>95746503957.099091</v>
      </c>
      <c r="S888" s="29">
        <f>+M888</f>
        <v>81250334522.26799</v>
      </c>
      <c r="U888" s="260"/>
      <c r="V888" s="47"/>
      <c r="W888" s="47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 s="264"/>
      <c r="AN888" s="264"/>
    </row>
    <row r="889" spans="1:40" s="238" customFormat="1" x14ac:dyDescent="0.25">
      <c r="A889" s="3"/>
      <c r="B889" s="27" t="s">
        <v>780</v>
      </c>
      <c r="C889" s="30">
        <f>+C890+C893+C907</f>
        <v>137249154738.45</v>
      </c>
      <c r="D889" s="30">
        <f>+D890+D893+D907</f>
        <v>164903437254.23407</v>
      </c>
      <c r="E889" s="30">
        <f>+E890+E893+E907</f>
        <v>634179794</v>
      </c>
      <c r="F889" s="30">
        <f>+F890+F893+F907</f>
        <v>1550204794</v>
      </c>
      <c r="G889" s="30">
        <f>+G890+G893+G907</f>
        <v>938633358</v>
      </c>
      <c r="H889" s="30">
        <f t="shared" si="366"/>
        <v>164926045612.23407</v>
      </c>
      <c r="I889" s="30">
        <f>+I890+I893+I907</f>
        <v>11985924214.91</v>
      </c>
      <c r="J889" s="30">
        <f>+J890+J893+J907</f>
        <v>88355096424.597992</v>
      </c>
      <c r="K889" s="30">
        <f t="shared" ref="K889:K934" si="367">+H889-J889</f>
        <v>76570949187.636078</v>
      </c>
      <c r="L889" s="30">
        <f>+L890+L893+L907</f>
        <v>16715148804.32</v>
      </c>
      <c r="M889" s="30">
        <f>+M890+M893+M907</f>
        <v>73059991368.287994</v>
      </c>
      <c r="N889" s="28">
        <f t="shared" ref="N889:N932" si="368">+J889-M889</f>
        <v>15295105056.309998</v>
      </c>
      <c r="O889" s="30">
        <f>+O890+O893+O907</f>
        <v>14444762442.809999</v>
      </c>
      <c r="P889" s="30">
        <f>+P890+P893+P907</f>
        <v>97621166471.384995</v>
      </c>
      <c r="Q889" s="30">
        <f t="shared" ref="Q889:Q932" si="369">+P889-J889</f>
        <v>9266070046.7870026</v>
      </c>
      <c r="R889" s="31">
        <f t="shared" ref="R889:R932" si="370">+H889-P889</f>
        <v>67304879140.849075</v>
      </c>
      <c r="S889" s="31">
        <f t="shared" ref="S889:S932" si="371">+M889</f>
        <v>73059991368.287994</v>
      </c>
      <c r="U889" s="3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 s="264"/>
      <c r="AN889" s="264"/>
    </row>
    <row r="890" spans="1:40" s="264" customFormat="1" x14ac:dyDescent="0.25">
      <c r="A890" s="3"/>
      <c r="B890" s="32" t="s">
        <v>16</v>
      </c>
      <c r="C890" s="33">
        <f>+C891+C892</f>
        <v>123044884626.47</v>
      </c>
      <c r="D890" s="33">
        <f>+D891+D892</f>
        <v>149371443995.9791</v>
      </c>
      <c r="E890" s="33">
        <f t="shared" ref="E890:P890" si="372">+E891+E892</f>
        <v>0</v>
      </c>
      <c r="F890" s="33">
        <f t="shared" si="372"/>
        <v>1162179794</v>
      </c>
      <c r="G890" s="33">
        <f>+G891+G892</f>
        <v>0</v>
      </c>
      <c r="H890" s="33">
        <f t="shared" si="366"/>
        <v>148209264201.9791</v>
      </c>
      <c r="I890" s="33">
        <f>+I891+I892</f>
        <v>11519295811</v>
      </c>
      <c r="J890" s="33">
        <f t="shared" si="372"/>
        <v>78173333463.309998</v>
      </c>
      <c r="K890" s="33">
        <f t="shared" si="367"/>
        <v>70035930738.669098</v>
      </c>
      <c r="L890" s="33">
        <f t="shared" si="372"/>
        <v>15625394096</v>
      </c>
      <c r="M890" s="33">
        <f t="shared" si="372"/>
        <v>66974988041.75</v>
      </c>
      <c r="N890" s="33">
        <f t="shared" si="368"/>
        <v>11198345421.559998</v>
      </c>
      <c r="O890" s="33">
        <f t="shared" si="372"/>
        <v>14053638278</v>
      </c>
      <c r="P890" s="33">
        <f t="shared" si="372"/>
        <v>84596794345.309998</v>
      </c>
      <c r="Q890" s="33">
        <f t="shared" si="369"/>
        <v>6423460882</v>
      </c>
      <c r="R890" s="33">
        <f t="shared" si="370"/>
        <v>63612469856.669098</v>
      </c>
      <c r="S890" s="33">
        <f t="shared" si="371"/>
        <v>66974988041.75</v>
      </c>
      <c r="T890" s="307"/>
      <c r="U890" s="3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</row>
    <row r="891" spans="1:40" s="264" customFormat="1" x14ac:dyDescent="0.25">
      <c r="A891" s="3"/>
      <c r="B891" s="36" t="s">
        <v>18</v>
      </c>
      <c r="C891" s="37">
        <f>+C10</f>
        <v>88535778794.070007</v>
      </c>
      <c r="D891" s="37">
        <f>+D10</f>
        <v>101403084626.31569</v>
      </c>
      <c r="E891" s="37">
        <f>+E10</f>
        <v>0</v>
      </c>
      <c r="F891" s="37">
        <f>+F10</f>
        <v>1162179794</v>
      </c>
      <c r="G891" s="37">
        <f>+G10</f>
        <v>0</v>
      </c>
      <c r="H891" s="37">
        <f t="shared" si="366"/>
        <v>100240904832.31569</v>
      </c>
      <c r="I891" s="37">
        <f>+I10</f>
        <v>11492083721</v>
      </c>
      <c r="J891" s="37">
        <f>+J10</f>
        <v>47639663153.75</v>
      </c>
      <c r="K891" s="37">
        <f t="shared" si="367"/>
        <v>52601241678.565689</v>
      </c>
      <c r="L891" s="37">
        <f>+L10</f>
        <v>11462401576</v>
      </c>
      <c r="M891" s="37">
        <f>+M10</f>
        <v>47445791026.75</v>
      </c>
      <c r="N891" s="37">
        <f t="shared" si="368"/>
        <v>193872127</v>
      </c>
      <c r="O891" s="37">
        <f>+O10</f>
        <v>11441592301</v>
      </c>
      <c r="P891" s="37">
        <f>+P10</f>
        <v>47656076346.75</v>
      </c>
      <c r="Q891" s="37">
        <f t="shared" si="369"/>
        <v>16413193</v>
      </c>
      <c r="R891" s="37">
        <f t="shared" si="370"/>
        <v>52584828485.565689</v>
      </c>
      <c r="S891" s="37">
        <f t="shared" si="371"/>
        <v>47445791026.75</v>
      </c>
      <c r="T891" s="307"/>
      <c r="U891" s="3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</row>
    <row r="892" spans="1:40" s="264" customFormat="1" x14ac:dyDescent="0.25">
      <c r="A892" s="3"/>
      <c r="B892" s="36" t="s">
        <v>781</v>
      </c>
      <c r="C892" s="37">
        <f>+C49</f>
        <v>34509105832.400002</v>
      </c>
      <c r="D892" s="37">
        <f>+D49</f>
        <v>47968359369.663406</v>
      </c>
      <c r="E892" s="37">
        <f>+E49</f>
        <v>0</v>
      </c>
      <c r="F892" s="37">
        <f>+F49</f>
        <v>0</v>
      </c>
      <c r="G892" s="37">
        <f>+G49</f>
        <v>0</v>
      </c>
      <c r="H892" s="37">
        <f t="shared" si="366"/>
        <v>47968359369.663406</v>
      </c>
      <c r="I892" s="37">
        <f>+I49</f>
        <v>27212090</v>
      </c>
      <c r="J892" s="37">
        <f>+J49</f>
        <v>30533670309.560001</v>
      </c>
      <c r="K892" s="37">
        <f t="shared" si="367"/>
        <v>17434689060.103405</v>
      </c>
      <c r="L892" s="37">
        <f>+L49</f>
        <v>4162992520</v>
      </c>
      <c r="M892" s="37">
        <f>+M49</f>
        <v>19529197015</v>
      </c>
      <c r="N892" s="37">
        <f t="shared" si="368"/>
        <v>11004473294.560001</v>
      </c>
      <c r="O892" s="37">
        <f>+O49</f>
        <v>2612045977</v>
      </c>
      <c r="P892" s="37">
        <f>+P49</f>
        <v>36940717998.559998</v>
      </c>
      <c r="Q892" s="37">
        <f t="shared" si="369"/>
        <v>6407047688.9999962</v>
      </c>
      <c r="R892" s="37">
        <f t="shared" si="370"/>
        <v>11027641371.103409</v>
      </c>
      <c r="S892" s="37">
        <f t="shared" si="371"/>
        <v>19529197015</v>
      </c>
      <c r="T892" s="307"/>
      <c r="U892" s="3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</row>
    <row r="893" spans="1:40" x14ac:dyDescent="0.25">
      <c r="B893" s="32" t="s">
        <v>782</v>
      </c>
      <c r="C893" s="33">
        <f>SUM(C894:C906)</f>
        <v>13748630045.98</v>
      </c>
      <c r="D893" s="33">
        <f>SUM(D894:D906)</f>
        <v>14948523434.432997</v>
      </c>
      <c r="E893" s="33">
        <f t="shared" ref="E893:P893" si="373">SUM(E894:E906)</f>
        <v>534000000</v>
      </c>
      <c r="F893" s="33">
        <f t="shared" si="373"/>
        <v>388025000</v>
      </c>
      <c r="G893" s="33">
        <f t="shared" si="373"/>
        <v>938633358</v>
      </c>
      <c r="H893" s="33">
        <f t="shared" si="366"/>
        <v>16033131792.432997</v>
      </c>
      <c r="I893" s="33">
        <f t="shared" si="373"/>
        <v>466468403.91000003</v>
      </c>
      <c r="J893" s="33">
        <f>SUM(J894:J906)</f>
        <v>9705646112.0279999</v>
      </c>
      <c r="K893" s="33">
        <f t="shared" si="367"/>
        <v>6327485680.4049969</v>
      </c>
      <c r="L893" s="33">
        <f t="shared" si="373"/>
        <v>1089579825.3200002</v>
      </c>
      <c r="M893" s="33">
        <f t="shared" si="373"/>
        <v>5627723543.2779989</v>
      </c>
      <c r="N893" s="33">
        <f t="shared" si="368"/>
        <v>4077922568.750001</v>
      </c>
      <c r="O893" s="33">
        <f t="shared" si="373"/>
        <v>390964164.81</v>
      </c>
      <c r="P893" s="33">
        <f t="shared" si="373"/>
        <v>12542263808.815001</v>
      </c>
      <c r="Q893" s="33">
        <f t="shared" si="369"/>
        <v>2836617696.7870007</v>
      </c>
      <c r="R893" s="33">
        <f t="shared" si="370"/>
        <v>3490867983.6179962</v>
      </c>
      <c r="S893" s="33">
        <f t="shared" si="371"/>
        <v>5627723543.2779989</v>
      </c>
    </row>
    <row r="894" spans="1:40" x14ac:dyDescent="0.25">
      <c r="B894" s="36" t="s">
        <v>783</v>
      </c>
      <c r="C894" s="37">
        <f>+C108+C110+C114+C115+C116+C118+C119+C120+C121+C123+C125+C126+C127+C128+C129+C131+C132+C134+C136+C138+C142+C145+C146+C151+C152+C154+C157+C158+C159+C160+C161+C162+C163+C168+C171+C174+C175+C176+C178+C179+C180+C181+C187+C191+C192+C193+C194+C195+C196+C197+C199+C203+C204+C205+C206+C207+C209+C210+C211+C213+C215+C218+C220+C221+C225+C227+C228+C229+C230+C235+C238+C240+C241+C246+C248</f>
        <v>2381321753.0499997</v>
      </c>
      <c r="D894" s="37">
        <f>+D108+D110+D114+D115+D116+D118+D119+D120+D121+D123+D125+D126+D127+D128+D129+D131+D132+D134+D136+D138+D142+D145+D146+D151+D152+D154+D157+D158+D159+D160+D161+D162+D163+D168+D171+D174+D175+D176+D178+D179+D180+D181+D187+D191+D192+D193+D194+D195+D196+D197+D199+D203+D204+D205+D206+D207+D209+D210+D211+D213+D215+D218+D220+D221+D225+D227+D228+D229+D230+D235+D238+D240+D241+D246+D248</f>
        <v>3056874527.7799988</v>
      </c>
      <c r="E894" s="37">
        <f>+E108+E110+E114+E115+E116+E118+E119+E120+E121+E123+E125+E126+E127+E128+E129+E131+E132+E134+E136+E138+E142+E145+E146+E151+E152+E154+E157+E158+E159+E160+E161+E162+E163+E168+E171+E174+E175+E176+E178+E179+E180+E181+E187+E191+E192+E193+E194+E195+E196+E197+E199+E203+E204+E205+E206+E207+E209+E210+E211+E213+E215+E218+E220+E221+E225+E227+E228+E229+E230+E235+E238+E240+E241+E246+E248</f>
        <v>5000000</v>
      </c>
      <c r="F894" s="37">
        <f>+F108+F110+F114+F115+F116+F118+F119+F120+F121+F123+F125+F126+F127+F128+F129+F131+F132+F134+F136+F138+F142+F145+F146+F151+F152+F154+F157+F158+F159+F160+F161+F162+F163+F168+F171+F174+F175+F176+F178+F179+F180+F181+F187+F191+F192+F193+F194+F195+F196+F197+F199+F203+F204+F205+F206+F207+F209+F210+F211+F213+F215+F218+F220+F221+F225+F227+F228+F229+F230+F235+F238+F240+F241+F246+F248</f>
        <v>34000000</v>
      </c>
      <c r="G894" s="37">
        <f>+G108+G110+G114+G115+G116+G118+G119+G120+G121+G123+G125+G126+G127+G128+G129+G131+G132+G134+G136+G138+G142+G145+G146+G151+G152+G154+G157+G158+G159+G160+G161+G162+G163+G168+G171+G174+G175+G176+G178+G179+G180+G181+G187+G191+G192+G193+G194+G195+G196+G197+G199+G203+G204+G205+G206+G207+G209+G210+G211+G213+G215+G218+G220+G221+G225+G227+G228+G229+G230+G235+G238+G240+G241+G246+G248+6000000</f>
        <v>14500000</v>
      </c>
      <c r="H894" s="37">
        <f t="shared" si="366"/>
        <v>3042374527.7799988</v>
      </c>
      <c r="I894" s="37">
        <f>+I108+I110+I114+I115+I116+I118+I119+I120+I121+I123+I125+I126+I127+I128+I129+I131+I132+I134+I136+I138+I142+I145+I146+I151+I152+I154+I157+I158+I159+I160+I161+I162+I163+I168+I171+I174+I175+I176+I178+I179+I180+I181+I187+I191+I192+I193+I194+I195+I196+I197+I199+I203+I204+I205+I206+I207+I209+I210+I211+I213+I215+I218+I220+I221+I225+I227+I228+I229+I230+I235+I238+I240+I241+I246+I248</f>
        <v>65597925.810000002</v>
      </c>
      <c r="J894" s="37">
        <f>+J108+J110+J114+J115+J116+J118+J119+J120+J121+J123+J125+J126+J127+J128+J129+J131+J132+J134+J136+J138+J142+J145+J146+J151+J152+J154+J157+J158+J159+J160+J161+J162+J163+J168+J171+J174+J175+J176+J178+J179+J180+J181+J187+J191+J192+J193+J194+J195+J196+J197+J199+J203+J204+J205+J206+J207+J209+J210+J211+J213+J215+J218+J220+J221+J225+J227+J228+J229+J230+J235+J238+J240+J241+J246+J248+1106803</f>
        <v>853400219.20999932</v>
      </c>
      <c r="K894" s="37">
        <f t="shared" si="367"/>
        <v>2188974308.5699997</v>
      </c>
      <c r="L894" s="37">
        <f>+L108+L110+L114+L115+L116+L118+L119+L120+L121+L123+L125+L126+L127+L128+L129+L131+L132+L134+L136+L138+L142+L145+L146+L151+L152+L154+L157+L158+L159+L160+L161+L162+L163+L168+L171+L174+L175+L176+L178+L179+L180+L181+L187+L191+L192+L193+L194+L195+L196+L197+L199+L203+L204+L205+L206+L207+L209+L210+L211+L213+L215+L218+L220+L221+L225+L227+L228+L229+L230+L235+L238+L240+L241+L246+L248</f>
        <v>82683937.219999999</v>
      </c>
      <c r="M894" s="37">
        <f>+M108+M110+M114+M115+M116+M118+M119+M120+M121+M123+M125+M126+M127+M128+M129+M131+M132+M134+M136+M138+M142+M145+M146+M151+M152+M154+M157+M158+M159+M160+M161+M162+M163+M168+M171+M174+M175+M176+M178+M179+M180+M181+M187+M191+M192+M193+M194+M195+M196+M197+M199+M203+M204+M205+M206+M207+M209+M210+M211+M213+M215+M218+M220+M221+M225+M227+M228+M229+M230+M235+M238+M240+M241+M246+M248-28893197</f>
        <v>605505612.56999922</v>
      </c>
      <c r="N894" s="37">
        <f t="shared" si="368"/>
        <v>247894606.6400001</v>
      </c>
      <c r="O894" s="37">
        <f>+O108+O110+O114+O115+O116+O118+O119+O120+O121+O123+O125+O126+O127+O128+O129+O131+O132+O134+O136+O138+O142+O145+O146+O151+O152+O154+O157+O158+O159+O160+O161+O162+O163+O168+O171+O174+O175+O176+O178+O179+O180+O181+O187+O191+O192+O193+O194+O195+O196+O197+O199+O203+O204+O205+O206+O207+O209+O210+O211+O213+O215+O218+O220+O221+O225+O227+O228+O229+O230+O235+O238+O240+O241+O246+O248</f>
        <v>105453469.81</v>
      </c>
      <c r="P894" s="37">
        <f>+P108+P110+P114+P115+P116+P118+P119+P120+P121+P123+P125+P126+P127+P128+P129+P131+P132+P134+P136+P138+P142+P145+P146+P151+P152+P154+P157+P158+P159+P160+P161+P162+P163+P168+P171+P174+P175+P176+P178+P179+P180+P181+P187+P191+P192+P193+P194+P195+P196+P197+P199+P203+P204+P205+P206+P207+P209+P210+P211+P213+P215+P218+P220+P221+P225+P227+P228+P229+P230+P235+P238+P240+P241+P246+P248+1106803</f>
        <v>1553037580.0899992</v>
      </c>
      <c r="Q894" s="37">
        <f t="shared" si="369"/>
        <v>699637360.87999988</v>
      </c>
      <c r="R894" s="37">
        <f t="shared" si="370"/>
        <v>1489336947.6899996</v>
      </c>
      <c r="S894" s="37">
        <f t="shared" si="371"/>
        <v>605505612.56999922</v>
      </c>
    </row>
    <row r="895" spans="1:40" x14ac:dyDescent="0.25">
      <c r="B895" s="36" t="s">
        <v>784</v>
      </c>
      <c r="C895" s="37">
        <f>+C264+C265+C305+C306+C315+C338+C340</f>
        <v>1383131952.45</v>
      </c>
      <c r="D895" s="37">
        <f>+D264+D265+D305+D306+D315+D338+D340</f>
        <v>1476059236.5680001</v>
      </c>
      <c r="E895" s="37">
        <f>+E264+E265+E305+E306+E315+E338+E340</f>
        <v>0</v>
      </c>
      <c r="F895" s="37">
        <f>+F264+F265+F305+F306+F315+F338+F340</f>
        <v>0</v>
      </c>
      <c r="G895" s="37">
        <f>+G264+G265+G305+G306+G315+G338+G340</f>
        <v>250869991.25999999</v>
      </c>
      <c r="H895" s="37">
        <f t="shared" si="366"/>
        <v>1726929227.8280001</v>
      </c>
      <c r="I895" s="37">
        <f>+I264+I265+I305+I306+I315+I338+I340</f>
        <v>144177249</v>
      </c>
      <c r="J895" s="37">
        <f>+J264+J265+J305+J306+J315+J338+J340</f>
        <v>1183991312</v>
      </c>
      <c r="K895" s="37">
        <f t="shared" si="367"/>
        <v>542937915.82800007</v>
      </c>
      <c r="L895" s="37">
        <f>+L264+L265+L305+L306+L315+L338+L340</f>
        <v>150221891</v>
      </c>
      <c r="M895" s="37">
        <f>+M264+M265+M305+M306+M315+M338+M340</f>
        <v>1032460426</v>
      </c>
      <c r="N895" s="37">
        <f t="shared" si="368"/>
        <v>151530886</v>
      </c>
      <c r="O895" s="37">
        <f>+O264+O265+O305+O306+O315+O338+O340</f>
        <v>140871102</v>
      </c>
      <c r="P895" s="37">
        <f>+P264+P265+P305+P306+P315+P338+P340</f>
        <v>1241546487</v>
      </c>
      <c r="Q895" s="37">
        <f t="shared" si="369"/>
        <v>57555175</v>
      </c>
      <c r="R895" s="37">
        <f t="shared" si="370"/>
        <v>485382740.82800007</v>
      </c>
      <c r="S895" s="37">
        <f t="shared" si="371"/>
        <v>1032460426</v>
      </c>
    </row>
    <row r="896" spans="1:40" x14ac:dyDescent="0.25">
      <c r="B896" s="36" t="s">
        <v>785</v>
      </c>
      <c r="C896" s="37">
        <f>+C302+C329</f>
        <v>470948503</v>
      </c>
      <c r="D896" s="37">
        <f>+D302+D329</f>
        <v>294473263.72500002</v>
      </c>
      <c r="E896" s="37">
        <f>+E302+E329</f>
        <v>0</v>
      </c>
      <c r="F896" s="37">
        <f>+F302+F329</f>
        <v>0</v>
      </c>
      <c r="G896" s="37">
        <f>+G302+G329</f>
        <v>2000000</v>
      </c>
      <c r="H896" s="37">
        <f t="shared" si="366"/>
        <v>296473263.72500002</v>
      </c>
      <c r="I896" s="37">
        <f>+I302+I329</f>
        <v>162400</v>
      </c>
      <c r="J896" s="37">
        <f>+J302+J329</f>
        <v>244699820</v>
      </c>
      <c r="K896" s="37">
        <f t="shared" si="367"/>
        <v>51773443.725000024</v>
      </c>
      <c r="L896" s="37">
        <f>+L302+L329</f>
        <v>52477900</v>
      </c>
      <c r="M896" s="37">
        <f>+M302+M329</f>
        <v>159315900</v>
      </c>
      <c r="N896" s="37">
        <f t="shared" si="368"/>
        <v>85383920</v>
      </c>
      <c r="O896" s="37">
        <f>+O302+O329</f>
        <v>162400</v>
      </c>
      <c r="P896" s="37">
        <f>+P302+P329</f>
        <v>262078900</v>
      </c>
      <c r="Q896" s="37">
        <f t="shared" si="369"/>
        <v>17379080</v>
      </c>
      <c r="R896" s="37">
        <f t="shared" si="370"/>
        <v>34394363.725000024</v>
      </c>
      <c r="S896" s="37">
        <f t="shared" si="371"/>
        <v>159315900</v>
      </c>
    </row>
    <row r="897" spans="1:21" x14ac:dyDescent="0.25">
      <c r="B897" s="36" t="s">
        <v>786</v>
      </c>
      <c r="C897" s="37">
        <f>+C344</f>
        <v>447804403</v>
      </c>
      <c r="D897" s="37">
        <f>+D344</f>
        <v>386883923.94</v>
      </c>
      <c r="E897" s="37">
        <f>+E344</f>
        <v>0</v>
      </c>
      <c r="F897" s="37">
        <f>+F344</f>
        <v>0</v>
      </c>
      <c r="G897" s="37">
        <f>+G344</f>
        <v>0</v>
      </c>
      <c r="H897" s="37">
        <f t="shared" si="366"/>
        <v>386883923.94</v>
      </c>
      <c r="I897" s="37">
        <f>+I344</f>
        <v>29042352</v>
      </c>
      <c r="J897" s="37">
        <f>+J344</f>
        <v>322734044</v>
      </c>
      <c r="K897" s="37">
        <f t="shared" si="367"/>
        <v>64149879.939999998</v>
      </c>
      <c r="L897" s="37">
        <f>+L344</f>
        <v>25239047</v>
      </c>
      <c r="M897" s="37">
        <f>+J897</f>
        <v>322734044</v>
      </c>
      <c r="N897" s="37">
        <f t="shared" si="368"/>
        <v>0</v>
      </c>
      <c r="O897" s="37">
        <f>+O344</f>
        <v>28035748</v>
      </c>
      <c r="P897" s="37">
        <f>+P344</f>
        <v>331381518</v>
      </c>
      <c r="Q897" s="37">
        <f t="shared" si="369"/>
        <v>8647474</v>
      </c>
      <c r="R897" s="37">
        <f t="shared" si="370"/>
        <v>55502405.939999998</v>
      </c>
      <c r="S897" s="37">
        <f t="shared" si="371"/>
        <v>322734044</v>
      </c>
    </row>
    <row r="898" spans="1:21" x14ac:dyDescent="0.25">
      <c r="B898" s="36" t="s">
        <v>787</v>
      </c>
      <c r="C898" s="37">
        <f>+C318+C319+C320+C321+C322+C324+C325+C327</f>
        <v>302725527</v>
      </c>
      <c r="D898" s="37">
        <f>+D318+D319+D320+D321+D322+D324+D325+D327</f>
        <v>290119587.52499998</v>
      </c>
      <c r="E898" s="37">
        <f>+E318+E319+E320+E321+E322+E324+E325+E327</f>
        <v>29000000</v>
      </c>
      <c r="F898" s="37">
        <f>+F318+F319+F320+F321+F322+F324+F325+F327</f>
        <v>0</v>
      </c>
      <c r="G898" s="37">
        <f>+G318+G319+G320+G321+G322+G324+G325+G327</f>
        <v>53763366.740000002</v>
      </c>
      <c r="H898" s="37">
        <f t="shared" si="366"/>
        <v>372882954.26499999</v>
      </c>
      <c r="I898" s="37">
        <f>+I318+I319+I320+I321+I322+I324+I325+I327</f>
        <v>2114000</v>
      </c>
      <c r="J898" s="37">
        <f>+J318+J319+J320+J321+J322+J324+J325+J327</f>
        <v>53982299.960000001</v>
      </c>
      <c r="K898" s="37">
        <f t="shared" si="367"/>
        <v>318900654.30500001</v>
      </c>
      <c r="L898" s="37">
        <f>+L318+L319+L320+L321+L322+L324+L325+L327</f>
        <v>2714000</v>
      </c>
      <c r="M898" s="37">
        <f>+M318+M319+M320+M321+M322+M324+M325+M327</f>
        <v>46931499.960000001</v>
      </c>
      <c r="N898" s="37">
        <f t="shared" si="368"/>
        <v>7050800</v>
      </c>
      <c r="O898" s="37">
        <f>+O318+O319+O320+O321+O322+O324+O325+O327</f>
        <v>13699550</v>
      </c>
      <c r="P898" s="37">
        <f>+P318+P319+P320+P321+P322+P324+P325+P327</f>
        <v>107416369.96000001</v>
      </c>
      <c r="Q898" s="37">
        <f t="shared" si="369"/>
        <v>53434070.000000007</v>
      </c>
      <c r="R898" s="37">
        <f t="shared" si="370"/>
        <v>265466584.30499998</v>
      </c>
      <c r="S898" s="37">
        <f t="shared" si="371"/>
        <v>46931499.960000001</v>
      </c>
    </row>
    <row r="899" spans="1:21" x14ac:dyDescent="0.25">
      <c r="B899" s="36" t="s">
        <v>788</v>
      </c>
      <c r="C899" s="37">
        <f>+C294+C297+C298+C299+C300+C301+C303+C311+C333+C334</f>
        <v>4413407520</v>
      </c>
      <c r="D899" s="37">
        <f>+D294+D297+D298+D299+D300+D301+D303+D311+D333+D334</f>
        <v>4526286805.5699997</v>
      </c>
      <c r="E899" s="37">
        <f>+E294+E297+E298+E299+E300+E301+E303+E311+E333+E334</f>
        <v>470000000</v>
      </c>
      <c r="F899" s="37">
        <f>+F294+F297+F298+F299+F300+F301+F303+F311+F333+F334</f>
        <v>0</v>
      </c>
      <c r="G899" s="37">
        <f>+G294+G297+G298+G299+G300+G301+G303+G311+G333+G334</f>
        <v>450000000</v>
      </c>
      <c r="H899" s="37">
        <f t="shared" si="366"/>
        <v>5446286805.5699997</v>
      </c>
      <c r="I899" s="37">
        <f>+I294+I297+I298+I299+I300+I301+I303+I311+I333+I334</f>
        <v>111587000</v>
      </c>
      <c r="J899" s="37">
        <f>+J294+J297+J298+J299+J300+J301+J303+J311+J333+J334</f>
        <v>4379724585.6700001</v>
      </c>
      <c r="K899" s="37">
        <f t="shared" si="367"/>
        <v>1066562219.8999996</v>
      </c>
      <c r="L899" s="37">
        <f>+L294+L297+L298+L299+L300+L301+L303+L311+L333+L334</f>
        <v>521554987</v>
      </c>
      <c r="M899" s="37">
        <f>+M294+M297+M298+M299+M300+M301+M303+M311+M333+M334</f>
        <v>2319385758.02</v>
      </c>
      <c r="N899" s="37">
        <f t="shared" si="368"/>
        <v>2060338827.6500001</v>
      </c>
      <c r="O899" s="37">
        <f>+O294+O297+O298+O299+O300+O301+O303+O311+O333+O334</f>
        <v>83387000</v>
      </c>
      <c r="P899" s="37">
        <f>+P294+P297+P298+P299+P300+P301+P303+P311+P333+P334</f>
        <v>4839105349</v>
      </c>
      <c r="Q899" s="37">
        <f t="shared" si="369"/>
        <v>459380763.32999992</v>
      </c>
      <c r="R899" s="37">
        <f t="shared" si="370"/>
        <v>607181456.56999969</v>
      </c>
      <c r="S899" s="37">
        <f t="shared" si="371"/>
        <v>2319385758.02</v>
      </c>
    </row>
    <row r="900" spans="1:21" x14ac:dyDescent="0.25">
      <c r="B900" s="36" t="s">
        <v>789</v>
      </c>
      <c r="C900" s="37">
        <f>+C272+C274+C275+C276+C277+C278+C279+C280+C281+C282</f>
        <v>1288781127</v>
      </c>
      <c r="D900" s="37">
        <f>+D272+D274+D275+D276+D277+D278+D279+D280+D281+D282</f>
        <v>1447080451.605</v>
      </c>
      <c r="E900" s="37">
        <f>+E272+E274+E275+E276+E277+E278+E279+E280+E281+E282</f>
        <v>0</v>
      </c>
      <c r="F900" s="37">
        <f>+F272+F274+F275+F276+F277+F278+F279+F280+F281+F282</f>
        <v>0</v>
      </c>
      <c r="G900" s="37">
        <f>+G272+G274+G275+G276+G277+G278+G279+G280+G281+G282</f>
        <v>165000000</v>
      </c>
      <c r="H900" s="37">
        <f t="shared" si="366"/>
        <v>1612080451.605</v>
      </c>
      <c r="I900" s="37">
        <f>+I272+I274+I275+I276+I277+I278+I279+I280+I281+I282</f>
        <v>0</v>
      </c>
      <c r="J900" s="37">
        <f>+J272+J274+J275+J276+J277+J278+J279+J280+J281+J282</f>
        <v>231464469</v>
      </c>
      <c r="K900" s="37">
        <f t="shared" si="367"/>
        <v>1380615982.605</v>
      </c>
      <c r="L900" s="37">
        <f>+L272+L274+L275+L276+L277+L278+L279+L280+L281+L282</f>
        <v>709289</v>
      </c>
      <c r="M900" s="37">
        <f>+M272+M274+M275+M276+M277+M278+M279+M280+M281+M282</f>
        <v>164902684.69</v>
      </c>
      <c r="N900" s="37">
        <f t="shared" si="368"/>
        <v>66561784.310000002</v>
      </c>
      <c r="O900" s="37">
        <f>+O272+O274+O275+O276+O277+O278+O279+O280+O281+O282</f>
        <v>0</v>
      </c>
      <c r="P900" s="37">
        <f>+P272+P274+P275+P276+P277+P278+P279+P280+P281+P282</f>
        <v>1392149847.9950001</v>
      </c>
      <c r="Q900" s="37">
        <f t="shared" si="369"/>
        <v>1160685378.9950001</v>
      </c>
      <c r="R900" s="37">
        <f t="shared" si="370"/>
        <v>219930603.6099999</v>
      </c>
      <c r="S900" s="37">
        <f t="shared" si="371"/>
        <v>164902684.69</v>
      </c>
    </row>
    <row r="901" spans="1:21" x14ac:dyDescent="0.25">
      <c r="B901" s="36" t="s">
        <v>790</v>
      </c>
      <c r="C901" s="37">
        <f>+C309+C371</f>
        <v>825438710</v>
      </c>
      <c r="D901" s="37">
        <f>+D309+D371</f>
        <v>813758755</v>
      </c>
      <c r="E901" s="37">
        <f>+E309+E371</f>
        <v>0</v>
      </c>
      <c r="F901" s="37">
        <f>+F309+F371</f>
        <v>0</v>
      </c>
      <c r="G901" s="37">
        <f>+G309+G371</f>
        <v>0</v>
      </c>
      <c r="H901" s="37">
        <f t="shared" si="366"/>
        <v>813758755</v>
      </c>
      <c r="I901" s="37">
        <f>+I309+I371</f>
        <v>0</v>
      </c>
      <c r="J901" s="37">
        <f>+J309+J371</f>
        <v>671376584</v>
      </c>
      <c r="K901" s="37">
        <f t="shared" si="367"/>
        <v>142382171</v>
      </c>
      <c r="L901" s="37">
        <f>+L309+L371</f>
        <v>93946960</v>
      </c>
      <c r="M901" s="37">
        <f>+M309+M371</f>
        <v>257519781</v>
      </c>
      <c r="N901" s="37">
        <f t="shared" si="368"/>
        <v>413856803</v>
      </c>
      <c r="O901" s="37">
        <f>+O309+O371</f>
        <v>0</v>
      </c>
      <c r="P901" s="37">
        <f>+P309+P371</f>
        <v>676618628</v>
      </c>
      <c r="Q901" s="37">
        <f t="shared" si="369"/>
        <v>5242044</v>
      </c>
      <c r="R901" s="37">
        <f t="shared" si="370"/>
        <v>137140127</v>
      </c>
      <c r="S901" s="37">
        <f t="shared" si="371"/>
        <v>257519781</v>
      </c>
    </row>
    <row r="902" spans="1:21" x14ac:dyDescent="0.25">
      <c r="B902" s="36" t="s">
        <v>791</v>
      </c>
      <c r="C902" s="37">
        <f>+C286+C288</f>
        <v>1523158382.98</v>
      </c>
      <c r="D902" s="37">
        <f>+D286+D288</f>
        <v>1899016970.8699999</v>
      </c>
      <c r="E902" s="37">
        <f>+E286+E288</f>
        <v>0</v>
      </c>
      <c r="F902" s="37">
        <f>+F286+F288</f>
        <v>354025000</v>
      </c>
      <c r="G902" s="37">
        <f>+G286+G288</f>
        <v>0</v>
      </c>
      <c r="H902" s="37">
        <f t="shared" si="366"/>
        <v>1544991970.8699999</v>
      </c>
      <c r="I902" s="37">
        <f>+I286+I288</f>
        <v>93902030</v>
      </c>
      <c r="J902" s="37">
        <f>+J286+J288</f>
        <v>1297328181</v>
      </c>
      <c r="K902" s="37">
        <f t="shared" si="367"/>
        <v>247663789.86999989</v>
      </c>
      <c r="L902" s="37">
        <f>+L286+L288</f>
        <v>105818674</v>
      </c>
      <c r="M902" s="37">
        <f>+M286+M288</f>
        <v>407246961</v>
      </c>
      <c r="N902" s="37">
        <f t="shared" si="368"/>
        <v>890081220</v>
      </c>
      <c r="O902" s="37">
        <f>+O286+O288</f>
        <v>2252030</v>
      </c>
      <c r="P902" s="37">
        <f>+P286+P288</f>
        <v>1502224777.0019999</v>
      </c>
      <c r="Q902" s="37">
        <f t="shared" si="369"/>
        <v>204896596.00199986</v>
      </c>
      <c r="R902" s="37">
        <f t="shared" si="370"/>
        <v>42767193.868000031</v>
      </c>
      <c r="S902" s="37">
        <f t="shared" si="371"/>
        <v>407246961</v>
      </c>
    </row>
    <row r="903" spans="1:21" x14ac:dyDescent="0.25">
      <c r="B903" s="36" t="s">
        <v>792</v>
      </c>
      <c r="C903" s="37">
        <f>+C252+C253+C254+C255</f>
        <v>129544800</v>
      </c>
      <c r="D903" s="37">
        <f>+D252+D253+D254+D255</f>
        <v>153400118.03999999</v>
      </c>
      <c r="E903" s="37">
        <f>+E252+E253+E254+E255</f>
        <v>0</v>
      </c>
      <c r="F903" s="37">
        <f>+F252+F253+F254+F255</f>
        <v>0</v>
      </c>
      <c r="G903" s="37">
        <f>+G252+G253+G254+G255</f>
        <v>0</v>
      </c>
      <c r="H903" s="37">
        <f t="shared" si="366"/>
        <v>153400118.03999999</v>
      </c>
      <c r="I903" s="37">
        <f>+I252+I253+I254+I255</f>
        <v>428000</v>
      </c>
      <c r="J903" s="37">
        <f>+J252+J253+J254+J255</f>
        <v>146292213</v>
      </c>
      <c r="K903" s="37">
        <f t="shared" si="367"/>
        <v>7107905.0399999917</v>
      </c>
      <c r="L903" s="37">
        <f>+L252+L253+L254+L255</f>
        <v>710800</v>
      </c>
      <c r="M903" s="37">
        <f>+M252+M253+M254+M255</f>
        <v>56908406</v>
      </c>
      <c r="N903" s="37">
        <f t="shared" si="368"/>
        <v>89383807</v>
      </c>
      <c r="O903" s="37">
        <f>+O252+O253+O254+O255</f>
        <v>428000</v>
      </c>
      <c r="P903" s="37">
        <f>+P252+P253+P254+P255</f>
        <v>146292213</v>
      </c>
      <c r="Q903" s="37">
        <f t="shared" si="369"/>
        <v>0</v>
      </c>
      <c r="R903" s="37">
        <f t="shared" si="370"/>
        <v>7107905.0399999917</v>
      </c>
      <c r="S903" s="37">
        <f t="shared" si="371"/>
        <v>56908406</v>
      </c>
    </row>
    <row r="904" spans="1:21" x14ac:dyDescent="0.25">
      <c r="A904"/>
      <c r="B904" s="36" t="s">
        <v>793</v>
      </c>
      <c r="C904" s="37">
        <f>+C260+C261+C262+C258</f>
        <v>143147101</v>
      </c>
      <c r="D904" s="37">
        <f>+D260+D261+D262+D258</f>
        <v>105461798.77500001</v>
      </c>
      <c r="E904" s="37">
        <f>+E260+E261+E262+E258</f>
        <v>30000000</v>
      </c>
      <c r="F904" s="37">
        <f>+F260+F261+F262+F258</f>
        <v>0</v>
      </c>
      <c r="G904" s="37">
        <f>+G260+G261+G262+G258</f>
        <v>2500000</v>
      </c>
      <c r="H904" s="37">
        <f t="shared" si="366"/>
        <v>137961798.77500001</v>
      </c>
      <c r="I904" s="37">
        <f>+I260+I261+I262+I258</f>
        <v>120000</v>
      </c>
      <c r="J904" s="37">
        <f>+J260+J261+J262+J258</f>
        <v>61784780</v>
      </c>
      <c r="K904" s="37">
        <f t="shared" si="367"/>
        <v>76177018.775000006</v>
      </c>
      <c r="L904" s="37">
        <f>+L260+L261+L262+L258</f>
        <v>3259465</v>
      </c>
      <c r="M904" s="37">
        <f>+M260+M261+M262+M258</f>
        <v>14497125</v>
      </c>
      <c r="N904" s="37">
        <f t="shared" si="368"/>
        <v>47287655</v>
      </c>
      <c r="O904" s="37">
        <f>+O260+O261+O262+O258</f>
        <v>120000</v>
      </c>
      <c r="P904" s="37">
        <f>+P260+P261+P262+P258</f>
        <v>61784780</v>
      </c>
      <c r="Q904" s="37">
        <f t="shared" si="369"/>
        <v>0</v>
      </c>
      <c r="R904" s="37">
        <f t="shared" si="370"/>
        <v>76177018.775000006</v>
      </c>
      <c r="S904" s="37">
        <f t="shared" si="371"/>
        <v>14497125</v>
      </c>
    </row>
    <row r="905" spans="1:21" x14ac:dyDescent="0.25">
      <c r="A905"/>
      <c r="B905" s="36" t="s">
        <v>794</v>
      </c>
      <c r="C905" s="37">
        <f>+C269+C270+C283</f>
        <v>162273486.5</v>
      </c>
      <c r="D905" s="37">
        <f>+D269+D270+D283</f>
        <v>207577883.30000001</v>
      </c>
      <c r="E905" s="37">
        <f>+E269+E270+E283</f>
        <v>0</v>
      </c>
      <c r="F905" s="37">
        <f>+F269+F270+F283</f>
        <v>0</v>
      </c>
      <c r="G905" s="37">
        <f>+G269+G270+G283</f>
        <v>0</v>
      </c>
      <c r="H905" s="37">
        <f t="shared" si="366"/>
        <v>207577883.30000001</v>
      </c>
      <c r="I905" s="37">
        <f>+I269+I270+I283</f>
        <v>6355226.0999999996</v>
      </c>
      <c r="J905" s="37">
        <f>+J269+J270+J283</f>
        <v>57811344.189999998</v>
      </c>
      <c r="K905" s="37">
        <f t="shared" si="367"/>
        <v>149766539.11000001</v>
      </c>
      <c r="L905" s="37">
        <f>+L269+L270+L283</f>
        <v>6382426.0999999996</v>
      </c>
      <c r="M905" s="37">
        <f>+M269+M270+M283</f>
        <v>57116254.039999999</v>
      </c>
      <c r="N905" s="37">
        <f t="shared" si="368"/>
        <v>695090.14999999851</v>
      </c>
      <c r="O905" s="37">
        <f>+O269+O270+O283</f>
        <v>92644</v>
      </c>
      <c r="P905" s="37">
        <f>+P269+P270+P283</f>
        <v>166975088.77000001</v>
      </c>
      <c r="Q905" s="37">
        <f t="shared" si="369"/>
        <v>109163744.58000001</v>
      </c>
      <c r="R905" s="37">
        <f t="shared" si="370"/>
        <v>40602794.530000001</v>
      </c>
      <c r="S905" s="37">
        <f t="shared" si="371"/>
        <v>57116254.039999999</v>
      </c>
      <c r="U905"/>
    </row>
    <row r="906" spans="1:21" x14ac:dyDescent="0.25">
      <c r="A906"/>
      <c r="B906" s="36" t="s">
        <v>795</v>
      </c>
      <c r="C906" s="37">
        <f>+C291+C307+C310+C314+C336+C342+C349</f>
        <v>276946780</v>
      </c>
      <c r="D906" s="37">
        <f>+D291+D307+D310+D314+D336+D342+D349+D351</f>
        <v>291530111.73500001</v>
      </c>
      <c r="E906" s="37">
        <v>0</v>
      </c>
      <c r="F906" s="37">
        <f>+F291+F307+F310+F314+F336+F342+F349+F351</f>
        <v>0</v>
      </c>
      <c r="G906" s="37">
        <f>+G291+G307+G310+G314+G336+G342+G349+G351</f>
        <v>0</v>
      </c>
      <c r="H906" s="37">
        <f t="shared" si="366"/>
        <v>291530111.73500001</v>
      </c>
      <c r="I906" s="37">
        <f>+I291+I307+I310+I314+I336+I342+I349+I351</f>
        <v>12982221</v>
      </c>
      <c r="J906" s="37">
        <f>+J291+J307+J310+J314+J336+J342+J349+J351</f>
        <v>201056259.998</v>
      </c>
      <c r="K906" s="37">
        <f t="shared" si="367"/>
        <v>90473851.737000018</v>
      </c>
      <c r="L906" s="37">
        <f>+L291+L307+L310+L314+L336+L342+L349+L351</f>
        <v>43860449</v>
      </c>
      <c r="M906" s="37">
        <f>+M291+M307+M310+M314+M336+M342+M349+M351</f>
        <v>183199090.998</v>
      </c>
      <c r="N906" s="37">
        <f t="shared" si="368"/>
        <v>17857169</v>
      </c>
      <c r="O906" s="37">
        <f>+O291+O307+O310+O314+O336+O342+O349+O351</f>
        <v>16462221</v>
      </c>
      <c r="P906" s="37">
        <f>+P291+P307+P310+P314+P336+P342+P349+P351</f>
        <v>261652269.998</v>
      </c>
      <c r="Q906" s="37">
        <f t="shared" si="369"/>
        <v>60596010</v>
      </c>
      <c r="R906" s="37">
        <f t="shared" si="370"/>
        <v>29877841.737000018</v>
      </c>
      <c r="S906" s="37">
        <f t="shared" si="371"/>
        <v>183199090.998</v>
      </c>
      <c r="U906"/>
    </row>
    <row r="907" spans="1:21" x14ac:dyDescent="0.25">
      <c r="A907"/>
      <c r="B907" s="32" t="s">
        <v>796</v>
      </c>
      <c r="C907" s="33">
        <f>+C362+C366+C369</f>
        <v>455640066</v>
      </c>
      <c r="D907" s="33">
        <f>+D362+D366+D369</f>
        <v>583469823.82200003</v>
      </c>
      <c r="E907" s="33">
        <f>+E362+E366+E369+E352</f>
        <v>100179794</v>
      </c>
      <c r="F907" s="33">
        <f>+F362+F366+F369</f>
        <v>0</v>
      </c>
      <c r="G907" s="33">
        <f>+G362+G366+G369</f>
        <v>0</v>
      </c>
      <c r="H907" s="33">
        <f t="shared" si="366"/>
        <v>683649617.82200003</v>
      </c>
      <c r="I907" s="33">
        <f>+I362+I366+I369+I371</f>
        <v>160000</v>
      </c>
      <c r="J907" s="33">
        <f>+J362+J366+J369+J371</f>
        <v>476116849.25999999</v>
      </c>
      <c r="K907" s="33">
        <f t="shared" si="367"/>
        <v>207532768.56200004</v>
      </c>
      <c r="L907" s="33">
        <f>+L362+L366+L369+L371</f>
        <v>174883</v>
      </c>
      <c r="M907" s="33">
        <f>+M362+M366+M369+M371</f>
        <v>457279783.25999999</v>
      </c>
      <c r="N907" s="33">
        <f t="shared" si="368"/>
        <v>18837066</v>
      </c>
      <c r="O907" s="33">
        <f>+O362+O366+O369</f>
        <v>160000</v>
      </c>
      <c r="P907" s="33">
        <f>+P362+P366+P369+P371</f>
        <v>482108317.25999999</v>
      </c>
      <c r="Q907" s="33">
        <f t="shared" si="369"/>
        <v>5991468</v>
      </c>
      <c r="R907" s="33">
        <f t="shared" si="370"/>
        <v>201541300.56200004</v>
      </c>
      <c r="S907" s="33">
        <f t="shared" si="371"/>
        <v>457279783.25999999</v>
      </c>
      <c r="T907"/>
      <c r="U907"/>
    </row>
    <row r="908" spans="1:21" x14ac:dyDescent="0.25">
      <c r="A908"/>
      <c r="B908" s="32" t="str">
        <f t="shared" ref="B908:G908" si="374">+B372</f>
        <v>GASTOS DE INVERSION</v>
      </c>
      <c r="C908" s="42">
        <f t="shared" si="374"/>
        <v>40667406354.810005</v>
      </c>
      <c r="D908" s="42">
        <f t="shared" si="374"/>
        <v>20687865055.099998</v>
      </c>
      <c r="E908" s="42">
        <f t="shared" si="374"/>
        <v>15540969182.25</v>
      </c>
      <c r="F908" s="42">
        <f t="shared" si="374"/>
        <v>14624944182.25</v>
      </c>
      <c r="G908" s="42">
        <f t="shared" si="374"/>
        <v>31734698235.550003</v>
      </c>
      <c r="H908" s="42">
        <f>+D908+E908-F908+G908</f>
        <v>53338588290.650002</v>
      </c>
      <c r="I908" s="42">
        <f>+I372</f>
        <v>3557004283</v>
      </c>
      <c r="J908" s="42">
        <f>+J372</f>
        <v>18312873907.77</v>
      </c>
      <c r="K908" s="42">
        <f t="shared" si="367"/>
        <v>35025714382.880005</v>
      </c>
      <c r="L908" s="42">
        <f t="shared" ref="L908:S908" si="375">+L372</f>
        <v>1983867755.24</v>
      </c>
      <c r="M908" s="42">
        <f t="shared" si="375"/>
        <v>8190343153.9799995</v>
      </c>
      <c r="N908" s="42">
        <f t="shared" si="375"/>
        <v>10122530753.790001</v>
      </c>
      <c r="O908" s="42">
        <f t="shared" si="375"/>
        <v>1834972193</v>
      </c>
      <c r="P908" s="42">
        <f t="shared" si="375"/>
        <v>24896963474.400002</v>
      </c>
      <c r="Q908" s="42">
        <f t="shared" si="375"/>
        <v>6584089566.6300011</v>
      </c>
      <c r="R908" s="42">
        <f t="shared" si="375"/>
        <v>28441624816.25</v>
      </c>
      <c r="S908" s="42">
        <f t="shared" si="375"/>
        <v>8190343153.9799995</v>
      </c>
      <c r="T908"/>
      <c r="U908"/>
    </row>
    <row r="909" spans="1:21" x14ac:dyDescent="0.25">
      <c r="A909"/>
      <c r="B909" s="32" t="str">
        <f>+B373</f>
        <v>EJE 1. EXCELENCIA ACADEMICA</v>
      </c>
      <c r="C909" s="42">
        <f>+C373</f>
        <v>5772166986.8699999</v>
      </c>
      <c r="D909" s="42">
        <f>+D373</f>
        <v>6881297847</v>
      </c>
      <c r="E909" s="33">
        <f>+E910+E911+E912</f>
        <v>0</v>
      </c>
      <c r="F909" s="33">
        <f>+F910+F911+F912</f>
        <v>4284978039.6399999</v>
      </c>
      <c r="G909" s="33">
        <f>+G910+G911+G912</f>
        <v>2510638845.6399999</v>
      </c>
      <c r="H909" s="33">
        <f t="shared" ref="H909:H934" si="376">+D909+E909-F909+G909</f>
        <v>5106958653</v>
      </c>
      <c r="I909" s="33">
        <f>+I910+I911+I912</f>
        <v>156969800</v>
      </c>
      <c r="J909" s="33">
        <f>+J910+J911+J912</f>
        <v>4158721456</v>
      </c>
      <c r="K909" s="33">
        <f t="shared" si="367"/>
        <v>948237197</v>
      </c>
      <c r="L909" s="33">
        <f>+L910+L911+L912</f>
        <v>529588276</v>
      </c>
      <c r="M909" s="33">
        <f>+M910+M911+M912</f>
        <v>2663382536</v>
      </c>
      <c r="N909" s="34">
        <f t="shared" si="368"/>
        <v>1495338920</v>
      </c>
      <c r="O909" s="33">
        <f>+O910+O911+O912</f>
        <v>0</v>
      </c>
      <c r="P909" s="33">
        <f>+P910+P911+P912</f>
        <v>5069553420</v>
      </c>
      <c r="Q909" s="33">
        <f t="shared" si="369"/>
        <v>910831964</v>
      </c>
      <c r="R909" s="35">
        <f t="shared" si="370"/>
        <v>37405233</v>
      </c>
      <c r="S909" s="35">
        <f t="shared" si="371"/>
        <v>2663382536</v>
      </c>
      <c r="T909"/>
      <c r="U909"/>
    </row>
    <row r="910" spans="1:21" x14ac:dyDescent="0.25">
      <c r="A910"/>
      <c r="B910" s="36" t="s">
        <v>797</v>
      </c>
      <c r="C910" s="37">
        <f>+C376+C381+C385+C394+C398+C400+C406+C412+C417+C422</f>
        <v>2915655822.4000001</v>
      </c>
      <c r="D910" s="37">
        <f>+D376+D381+D385+D394+D398+D400+D406+D412+D417+D422</f>
        <v>2550000000</v>
      </c>
      <c r="E910" s="37">
        <f>+E376+E381+E385+E394+E398+E400+E406+E412+E417+E422</f>
        <v>0</v>
      </c>
      <c r="F910" s="37">
        <f>+F376+F381+F385+F394+F398+F400+F406+F412+F417+F422</f>
        <v>2550000000</v>
      </c>
      <c r="G910" s="37">
        <f>+G376+G381+G385+G394+G398+G400+G406+G412+G417+G422</f>
        <v>0</v>
      </c>
      <c r="H910" s="37">
        <f t="shared" si="376"/>
        <v>0</v>
      </c>
      <c r="I910" s="37">
        <f>+I376+I381+I385+I394+I398+I400+I406+I412+I417+I422</f>
        <v>0</v>
      </c>
      <c r="J910" s="37">
        <f>+J376+J381+J385+J394+J398+J400+J406+J412+J417+J422</f>
        <v>0</v>
      </c>
      <c r="K910" s="37">
        <f t="shared" si="367"/>
        <v>0</v>
      </c>
      <c r="L910" s="37">
        <f>+L376+L381+L385+L394+L398+L400+L406+L412+L417+L422</f>
        <v>0</v>
      </c>
      <c r="M910" s="37">
        <f>+M376+M381+M385+M394+M398+M400+M406+M412+M417+M422</f>
        <v>0</v>
      </c>
      <c r="N910" s="37">
        <f t="shared" si="368"/>
        <v>0</v>
      </c>
      <c r="O910" s="37">
        <f>+O376+O381+O385+O394+O398+O400+O406+O412+O417+O422</f>
        <v>0</v>
      </c>
      <c r="P910" s="37">
        <f>+P376+P381+P385+P394+P398+P400+P406+P412+P417+P422</f>
        <v>0</v>
      </c>
      <c r="Q910" s="37">
        <f t="shared" si="369"/>
        <v>0</v>
      </c>
      <c r="R910" s="37">
        <f t="shared" si="370"/>
        <v>0</v>
      </c>
      <c r="S910" s="37">
        <f t="shared" si="371"/>
        <v>0</v>
      </c>
      <c r="T910"/>
      <c r="U910"/>
    </row>
    <row r="911" spans="1:21" x14ac:dyDescent="0.25">
      <c r="A911"/>
      <c r="B911" s="36" t="s">
        <v>798</v>
      </c>
      <c r="C911" s="37">
        <f>+C377+C382+C395+C407+C413</f>
        <v>899053229</v>
      </c>
      <c r="D911" s="37">
        <f>+D377+D382+D395+D407+D413</f>
        <v>1092000000</v>
      </c>
      <c r="E911" s="37">
        <f>+E377+E382+E395+E407+E413</f>
        <v>0</v>
      </c>
      <c r="F911" s="37">
        <f>+F377+F382+F395+F407+F413</f>
        <v>393155000</v>
      </c>
      <c r="G911" s="37">
        <f>+G377+G382+G395+G407+G413</f>
        <v>0</v>
      </c>
      <c r="H911" s="37">
        <f t="shared" si="376"/>
        <v>698845000</v>
      </c>
      <c r="I911" s="37">
        <f>+I377+I382+I395+I407+I413</f>
        <v>7109830</v>
      </c>
      <c r="J911" s="37">
        <f>+J377+J382+J395+J407+J413</f>
        <v>279754830</v>
      </c>
      <c r="K911" s="37">
        <f t="shared" si="367"/>
        <v>419090170</v>
      </c>
      <c r="L911" s="37">
        <f>+L377+L382+L395+L407+L413</f>
        <v>196000000</v>
      </c>
      <c r="M911" s="176">
        <f>+J911</f>
        <v>279754830</v>
      </c>
      <c r="N911" s="37">
        <f t="shared" si="368"/>
        <v>0</v>
      </c>
      <c r="O911" s="37">
        <f>+O377+O382+O395+O407+O413</f>
        <v>0</v>
      </c>
      <c r="P911" s="37">
        <f>+P377+P382+P395+P407+P413</f>
        <v>698845000</v>
      </c>
      <c r="Q911" s="37">
        <f t="shared" si="369"/>
        <v>419090170</v>
      </c>
      <c r="R911" s="37">
        <f t="shared" si="370"/>
        <v>0</v>
      </c>
      <c r="S911" s="37">
        <f t="shared" si="371"/>
        <v>279754830</v>
      </c>
      <c r="T911"/>
      <c r="U911"/>
    </row>
    <row r="912" spans="1:21" x14ac:dyDescent="0.25">
      <c r="A912"/>
      <c r="B912" s="36" t="s">
        <v>799</v>
      </c>
      <c r="C912" s="37">
        <f>+C378+C383+C387+C396+C402+C408+C419</f>
        <v>1731736068.47</v>
      </c>
      <c r="D912" s="37">
        <f>+D378+D383+D387+D396+D402+D408+D419</f>
        <v>3239297847</v>
      </c>
      <c r="E912" s="37">
        <f>+E378+E383+E387+E396+E402+E408+E419</f>
        <v>0</v>
      </c>
      <c r="F912" s="37">
        <f>+F378+F383+F387+F396+F402+F408+F419</f>
        <v>1341823039.6399999</v>
      </c>
      <c r="G912" s="37">
        <f>+G378+G383+G387+G396+G402+G408+G419</f>
        <v>2510638845.6399999</v>
      </c>
      <c r="H912" s="37">
        <f t="shared" si="376"/>
        <v>4408113653</v>
      </c>
      <c r="I912" s="37">
        <f>+I378+I383+I387+I396+I402+I408+I419</f>
        <v>149859970</v>
      </c>
      <c r="J912" s="37">
        <f>+J378+J383+J387+J396+J402+J408+J419</f>
        <v>3878966626</v>
      </c>
      <c r="K912" s="37">
        <f t="shared" si="367"/>
        <v>529147027</v>
      </c>
      <c r="L912" s="37">
        <f>+L378+L383+L387+L396+L402+L408+L419</f>
        <v>333588276</v>
      </c>
      <c r="M912" s="37">
        <f>+M378+M383+M387+M396+M402+M408+M419</f>
        <v>2383627706</v>
      </c>
      <c r="N912" s="37">
        <f t="shared" si="368"/>
        <v>1495338920</v>
      </c>
      <c r="O912" s="37">
        <f>+O378+O383+O387+O396+O402+O408+O419</f>
        <v>0</v>
      </c>
      <c r="P912" s="37">
        <f>+P378+P383+P387+P396+P402+P408+P419</f>
        <v>4370708420</v>
      </c>
      <c r="Q912" s="37">
        <f t="shared" si="369"/>
        <v>491741794</v>
      </c>
      <c r="R912" s="37">
        <f t="shared" si="370"/>
        <v>37405233</v>
      </c>
      <c r="S912" s="37">
        <f t="shared" si="371"/>
        <v>2383627706</v>
      </c>
      <c r="T912"/>
      <c r="U912"/>
    </row>
    <row r="913" spans="1:21" x14ac:dyDescent="0.25">
      <c r="A913"/>
      <c r="B913" s="32" t="str">
        <f>+B423</f>
        <v>EJE 2. COMPROMISO SOCIAL.</v>
      </c>
      <c r="C913" s="33">
        <f>+C914+C915+C916</f>
        <v>6582096928</v>
      </c>
      <c r="D913" s="33">
        <f>+D914+D915+D916</f>
        <v>8773077896</v>
      </c>
      <c r="E913" s="33">
        <f>+E914+E915+E916</f>
        <v>0</v>
      </c>
      <c r="F913" s="33">
        <f>+F914+F915+F916</f>
        <v>4741412126.04</v>
      </c>
      <c r="G913" s="33">
        <f>+G914+G915+G916</f>
        <v>1200000000</v>
      </c>
      <c r="H913" s="33">
        <f t="shared" si="376"/>
        <v>5231665769.96</v>
      </c>
      <c r="I913" s="33">
        <f t="shared" ref="I913:S913" si="377">+I914+I915+I916</f>
        <v>160802930</v>
      </c>
      <c r="J913" s="33">
        <f t="shared" si="377"/>
        <v>4861918020.29</v>
      </c>
      <c r="K913" s="33">
        <f t="shared" si="377"/>
        <v>369747749.67000008</v>
      </c>
      <c r="L913" s="33">
        <f t="shared" si="377"/>
        <v>420881666</v>
      </c>
      <c r="M913" s="33">
        <f t="shared" si="377"/>
        <v>2268999039.54</v>
      </c>
      <c r="N913" s="33">
        <f t="shared" si="377"/>
        <v>2592918980.75</v>
      </c>
      <c r="O913" s="33">
        <f t="shared" si="377"/>
        <v>10000000</v>
      </c>
      <c r="P913" s="33">
        <f t="shared" si="377"/>
        <v>5215068095.3600006</v>
      </c>
      <c r="Q913" s="33">
        <f t="shared" si="377"/>
        <v>353150075.07000065</v>
      </c>
      <c r="R913" s="33">
        <f t="shared" si="377"/>
        <v>16597674.599999428</v>
      </c>
      <c r="S913" s="33">
        <f t="shared" si="377"/>
        <v>2268999039.54</v>
      </c>
      <c r="T913"/>
      <c r="U913"/>
    </row>
    <row r="914" spans="1:21" x14ac:dyDescent="0.25">
      <c r="A914"/>
      <c r="B914" s="36" t="s">
        <v>797</v>
      </c>
      <c r="C914" s="37">
        <f>+C428+C432+C436+C444+C448+C452+C456+C467+C471+C476+C480+C488+C492+C496+C500+C507+C511+C519+C525+C529+C534</f>
        <v>1505157346</v>
      </c>
      <c r="D914" s="37">
        <f>+D428+D432+D436+D444+D448+D452+D456+D467+D471+D476+D480+D488+D492+D496+D500+D507+D511+D519+D525+D529+D534</f>
        <v>1774528424</v>
      </c>
      <c r="E914" s="37">
        <f>+E428+E432+E436+E444+E448+E452+E456+E467+E471+E476+E480+E488+E492+E496+E500+E507+E511+E519+E525+E529+E534</f>
        <v>0</v>
      </c>
      <c r="F914" s="37">
        <f>+F428+F432+F436+F444+F448+F452+F456+F467+F471+F476+F480+F488+F492+F496+F500+F507+F511+F519+F525+F529+F534</f>
        <v>1774528424</v>
      </c>
      <c r="G914" s="37">
        <f>+G428+G432+G436+G444+G448+G452+G456+G467+G471+G476+G480+G488+G492+G496+G500+G507+G511+G519+G525+G529+G534</f>
        <v>0</v>
      </c>
      <c r="H914" s="37">
        <f t="shared" si="376"/>
        <v>0</v>
      </c>
      <c r="I914" s="37">
        <f>+I428+I432+I436+I444+I448+I452+I456+I467+I471+I476+I480+I488+I492+I496+I500+I507+I511+I519+I525+I529+I534</f>
        <v>0</v>
      </c>
      <c r="J914" s="37">
        <f>+J428+J432+J436+J444+J448+J452+J456+J467+J471+J476+J480+J488+J492+J496+J500+J507+J511+J519+J525+J529+J534</f>
        <v>0</v>
      </c>
      <c r="K914" s="37">
        <f t="shared" si="367"/>
        <v>0</v>
      </c>
      <c r="L914" s="37">
        <f>+L428+L432+L436+L444+L448+L452+L456+L467+L471+L476+L480+L488+L492+L496+L500+L507+L511+L519+L525+L529+L534</f>
        <v>0</v>
      </c>
      <c r="M914" s="37">
        <f>+M428+M432+M436+M444+M448+M452+M456+M467+M471+M476+M480+M488+M492+M496+M500+M507+M511+M519+M525+M529+M534</f>
        <v>0</v>
      </c>
      <c r="N914" s="37">
        <f t="shared" si="368"/>
        <v>0</v>
      </c>
      <c r="O914" s="37">
        <f>+O428+O432+O436+O444+O448+O452+O456+O467+O471+O476+O480+O488+O492+O496+O500+O507+O511+O519+O525+O529+O534</f>
        <v>0</v>
      </c>
      <c r="P914" s="37">
        <f>+P428+P432+P436+P444+P448+P452+P456+P467+P471+P476+P480+P488+P492+P496+P500+P507+P511+P519+P525+P529+P534</f>
        <v>0</v>
      </c>
      <c r="Q914" s="37">
        <f t="shared" si="369"/>
        <v>0</v>
      </c>
      <c r="R914" s="37">
        <f t="shared" si="370"/>
        <v>0</v>
      </c>
      <c r="S914" s="37">
        <f t="shared" si="371"/>
        <v>0</v>
      </c>
      <c r="T914"/>
      <c r="U914"/>
    </row>
    <row r="915" spans="1:21" x14ac:dyDescent="0.25">
      <c r="A915"/>
      <c r="B915" s="36" t="s">
        <v>798</v>
      </c>
      <c r="C915" s="37">
        <f>+C429+C433+C437+C441+C445+C449+C453+C460+C464+C468+C477+C481+C484+C489+C493+C497+C501+C508+C512+C516+C520</f>
        <v>679955088</v>
      </c>
      <c r="D915" s="37">
        <f>+D429+D433+D437+D441+D445+D449+D453+D460+D464+D468+D477+D481+D484+D489+D493+D497+D501+D508+D512+D516+D520</f>
        <v>924669038</v>
      </c>
      <c r="E915" s="37">
        <f>+E429+E433+E437+E441+E445+E449+E453+E460+E464+E468+E477+E481+E484+E489+E493+E497+E501+E508+E512+E516+E520</f>
        <v>0</v>
      </c>
      <c r="F915" s="37">
        <f>+F429+F433+F437+F441+F445+F449+F453+F460+F464+F468+F477+F481+F484+F489+F493+F497+F501+F508+F512+F516+F520</f>
        <v>727887581</v>
      </c>
      <c r="G915" s="37">
        <f>+G429+G433+G437+G441+G445+G449+G453+G460+G464+G468+G477+G481+G484+G489+G493+G497+G501+G508+G512+G516+G520</f>
        <v>0</v>
      </c>
      <c r="H915" s="37">
        <f t="shared" si="376"/>
        <v>196781457</v>
      </c>
      <c r="I915" s="37">
        <f>+I429+I433+I437+I441+I445+I449+I453+I460+I464+I468+I477+I481+I484+I489+I493+I497+I501+I508+I512+I516+I520</f>
        <v>0</v>
      </c>
      <c r="J915" s="37">
        <f>+J429+J433+J437+J441+J445+J449+J453+J460+J464+J468+J477+J481+J484+J489+J493+J497+J501+J508+J512+J516+J520</f>
        <v>189711611</v>
      </c>
      <c r="K915" s="37">
        <f t="shared" si="367"/>
        <v>7069846</v>
      </c>
      <c r="L915" s="37">
        <f>+L429+L433+L437+L441+L445+L449+L453+L460+L464+L468+L477+L481+L484+L489+L493+L497+L501+L508+L512+L516+L520</f>
        <v>0</v>
      </c>
      <c r="M915" s="37">
        <f>+M429+M433+M437+M441+M445+M449+M453+M460+M464+M468+M477+M481+M484+M489+M493+M497+M501+M508+M512+M516+M520</f>
        <v>157930154</v>
      </c>
      <c r="N915" s="37">
        <f t="shared" si="368"/>
        <v>31781457</v>
      </c>
      <c r="O915" s="37">
        <f>+O429+O433+O437+O441+O445+O449+O453+O460+O464+O468+O477+O481+O484+O489+O493+O497+O501+O508+O512+O516+O520</f>
        <v>0</v>
      </c>
      <c r="P915" s="37">
        <f>+P429+P433+P437+P441+P445+P449+P453+P460+P464+P468+P477+P481+P484+P489+P493+P497+P501+P508+P512+P516+P520</f>
        <v>196781457</v>
      </c>
      <c r="Q915" s="37">
        <f t="shared" si="369"/>
        <v>7069846</v>
      </c>
      <c r="R915" s="37">
        <f t="shared" si="370"/>
        <v>0</v>
      </c>
      <c r="S915" s="37">
        <f t="shared" si="371"/>
        <v>157930154</v>
      </c>
      <c r="T915"/>
      <c r="U915"/>
    </row>
    <row r="916" spans="1:21" x14ac:dyDescent="0.25">
      <c r="A916"/>
      <c r="B916" s="36" t="s">
        <v>799</v>
      </c>
      <c r="C916" s="37">
        <f>+C430+C434+C438+C442+C446+C450+C454+C461+C465+C469+C472+C473+C478+C482+C490+C494+C498+C502+C504+C509+C513+C517+C521+C527+C530+C535</f>
        <v>4396984494</v>
      </c>
      <c r="D916" s="37">
        <f>+D430+D434+D438+D442+D446+D450+D454+D461+D465+D469+D472+D473+D478+D482+D490+D494+D498+D502+D504+D509+D513+D517+D521+D527+D530+D535</f>
        <v>6073880434</v>
      </c>
      <c r="E916" s="37">
        <f>+E430+E434+E438+E442+E446+E450+E454+E461+E465+E469+E472+E473+E478+E482+E490+E494+E498+E502+E504+E509+E513+E517+E521+E527+E530+E535</f>
        <v>0</v>
      </c>
      <c r="F916" s="37">
        <f>+F430+F434+F438+F442+F446+F450+F454+F461+F465+F469+F472+F473+F478+F482+F490+F494+F498+F502+F504+F509+F513+F517+F521+F527+F530+F535</f>
        <v>2238996121.04</v>
      </c>
      <c r="G916" s="37">
        <f>+G430+G434+G438+G442+G446+G450+G454+G461+G465+G469+G472+G473+G478+G482+G490+G494+G498+G502+G504+G509+G513+G517+G521+G527+G530+G535</f>
        <v>1200000000</v>
      </c>
      <c r="H916" s="37">
        <f t="shared" si="376"/>
        <v>5034884312.96</v>
      </c>
      <c r="I916" s="37">
        <f>+I430+I434+I438+I442+I446+I450+I454+I461+I465+I469+I472+I473+I478+I482+I490+I494+I498+I502+I504+I509+I513+I517+I521+I527+I530+I535</f>
        <v>160802930</v>
      </c>
      <c r="J916" s="37">
        <f>+J430+J434+J438+J442+J446+J450+J454+J461+J465+J469+J472+J473+J478+J482+J490+J494+J498+J502+J504+J509+J513+J517+J521+J527+J530+J535</f>
        <v>4672206409.29</v>
      </c>
      <c r="K916" s="37">
        <f t="shared" si="367"/>
        <v>362677903.67000008</v>
      </c>
      <c r="L916" s="37">
        <f>+L430+L434+L438+L442+L446+L450+L454+L461+L465+L469+L472+L473+L478+L482+L490+L494+L498+L502+L504+L509+L513+L517+L521+L527+L530+L535</f>
        <v>420881666</v>
      </c>
      <c r="M916" s="37">
        <f>+M430+M434+M438+M442+M446+M450+M454+M461+M465+M469+M472+M473+M478+M482+M490+M494+M498+M502+M504+M509+M513+M517+M521+M527+M530+M535</f>
        <v>2111068885.54</v>
      </c>
      <c r="N916" s="37">
        <f t="shared" si="368"/>
        <v>2561137523.75</v>
      </c>
      <c r="O916" s="37">
        <f>+O430+O434+O438+O442+O446+O450+O454+O461+O465+O469+O472+O473+O478+O482+O490+O494+O498+O502+O504+O509+O513+O517+O521+O527+O530+O535</f>
        <v>10000000</v>
      </c>
      <c r="P916" s="37">
        <f>+P430+P434+P438+P442+P446+P450+P454+P461+P465+P469+P472+P473+P478+P482+P490+P494+P498+P502+P504+P509+P513+P517+P521+P527+P530+P535</f>
        <v>5018286638.3600006</v>
      </c>
      <c r="Q916" s="37">
        <f t="shared" si="369"/>
        <v>346080229.07000065</v>
      </c>
      <c r="R916" s="37">
        <f t="shared" si="370"/>
        <v>16597674.599999428</v>
      </c>
      <c r="S916" s="37">
        <f t="shared" si="371"/>
        <v>2111068885.54</v>
      </c>
      <c r="T916"/>
      <c r="U916"/>
    </row>
    <row r="917" spans="1:21" x14ac:dyDescent="0.25">
      <c r="A917"/>
      <c r="B917" s="32" t="str">
        <f>+B538</f>
        <v>EJE 3. COMPROMISO AMBIENTAL</v>
      </c>
      <c r="C917" s="33">
        <f>+C918+C919+C920</f>
        <v>1540647</v>
      </c>
      <c r="D917" s="33">
        <f>+D918+D919+D920</f>
        <v>967500000</v>
      </c>
      <c r="E917" s="33">
        <f>+E918+E919+E920</f>
        <v>0</v>
      </c>
      <c r="F917" s="33">
        <f>+F918+F919+F920</f>
        <v>715928089</v>
      </c>
      <c r="G917" s="33">
        <f>+G918+G919+G920</f>
        <v>0</v>
      </c>
      <c r="H917" s="33">
        <f t="shared" si="376"/>
        <v>251571911</v>
      </c>
      <c r="I917" s="33">
        <f t="shared" ref="I917:S917" si="378">+I918+I919+I920</f>
        <v>0</v>
      </c>
      <c r="J917" s="33">
        <f t="shared" si="378"/>
        <v>251571911</v>
      </c>
      <c r="K917" s="33">
        <f t="shared" si="378"/>
        <v>0</v>
      </c>
      <c r="L917" s="33">
        <f t="shared" si="378"/>
        <v>75532000</v>
      </c>
      <c r="M917" s="33">
        <f t="shared" si="378"/>
        <v>120157245</v>
      </c>
      <c r="N917" s="33">
        <f t="shared" si="378"/>
        <v>131414666</v>
      </c>
      <c r="O917" s="33">
        <f t="shared" si="378"/>
        <v>0</v>
      </c>
      <c r="P917" s="33">
        <f t="shared" si="378"/>
        <v>251571911</v>
      </c>
      <c r="Q917" s="33">
        <f t="shared" si="378"/>
        <v>0</v>
      </c>
      <c r="R917" s="33">
        <f t="shared" si="378"/>
        <v>0</v>
      </c>
      <c r="S917" s="33">
        <f t="shared" si="378"/>
        <v>120157245</v>
      </c>
      <c r="T917"/>
      <c r="U917"/>
    </row>
    <row r="918" spans="1:21" x14ac:dyDescent="0.25">
      <c r="A918"/>
      <c r="B918" s="36" t="s">
        <v>797</v>
      </c>
      <c r="C918" s="37">
        <f>+C542+C548</f>
        <v>0</v>
      </c>
      <c r="D918" s="37">
        <f>+D542+D548</f>
        <v>15500000</v>
      </c>
      <c r="E918" s="37">
        <f>+E542+E548</f>
        <v>0</v>
      </c>
      <c r="F918" s="37">
        <f>+F542+F548</f>
        <v>15500000</v>
      </c>
      <c r="G918" s="37">
        <f>+G542+G548</f>
        <v>0</v>
      </c>
      <c r="H918" s="37">
        <f t="shared" si="376"/>
        <v>0</v>
      </c>
      <c r="I918" s="37">
        <f>+I542+I548</f>
        <v>0</v>
      </c>
      <c r="J918" s="37">
        <f>+J542+J548</f>
        <v>0</v>
      </c>
      <c r="K918" s="37">
        <f t="shared" si="367"/>
        <v>0</v>
      </c>
      <c r="L918" s="37">
        <f>+L542+L548</f>
        <v>0</v>
      </c>
      <c r="M918" s="37">
        <f>+M542+M548</f>
        <v>0</v>
      </c>
      <c r="N918" s="37">
        <f t="shared" si="368"/>
        <v>0</v>
      </c>
      <c r="O918" s="37">
        <f>+O542+O548</f>
        <v>0</v>
      </c>
      <c r="P918" s="37">
        <f>+P542+P548</f>
        <v>0</v>
      </c>
      <c r="Q918" s="37">
        <f t="shared" si="369"/>
        <v>0</v>
      </c>
      <c r="R918" s="37">
        <f t="shared" si="370"/>
        <v>0</v>
      </c>
      <c r="S918" s="37">
        <f t="shared" si="371"/>
        <v>0</v>
      </c>
      <c r="T918"/>
      <c r="U918"/>
    </row>
    <row r="919" spans="1:21" x14ac:dyDescent="0.25">
      <c r="A919"/>
      <c r="B919" s="36" t="s">
        <v>798</v>
      </c>
      <c r="C919" s="37">
        <f t="shared" ref="C919:G920" si="379">+C549</f>
        <v>0</v>
      </c>
      <c r="D919" s="37">
        <f t="shared" si="379"/>
        <v>10000000</v>
      </c>
      <c r="E919" s="37">
        <f t="shared" si="379"/>
        <v>0</v>
      </c>
      <c r="F919" s="37">
        <f t="shared" si="379"/>
        <v>10000000</v>
      </c>
      <c r="G919" s="37">
        <f t="shared" si="379"/>
        <v>0</v>
      </c>
      <c r="H919" s="37">
        <f t="shared" si="376"/>
        <v>0</v>
      </c>
      <c r="I919" s="37">
        <f>+I549</f>
        <v>0</v>
      </c>
      <c r="J919" s="37">
        <f>+J549</f>
        <v>0</v>
      </c>
      <c r="K919" s="37">
        <f t="shared" si="367"/>
        <v>0</v>
      </c>
      <c r="L919" s="37">
        <f>+L549</f>
        <v>0</v>
      </c>
      <c r="M919" s="37">
        <f>+M549</f>
        <v>0</v>
      </c>
      <c r="N919" s="37">
        <f t="shared" si="368"/>
        <v>0</v>
      </c>
      <c r="O919" s="37">
        <f>+O549</f>
        <v>0</v>
      </c>
      <c r="P919" s="37">
        <f>+P549</f>
        <v>0</v>
      </c>
      <c r="Q919" s="37">
        <f t="shared" si="369"/>
        <v>0</v>
      </c>
      <c r="R919" s="37">
        <f t="shared" si="370"/>
        <v>0</v>
      </c>
      <c r="S919" s="37">
        <f t="shared" si="371"/>
        <v>0</v>
      </c>
      <c r="T919"/>
      <c r="U919"/>
    </row>
    <row r="920" spans="1:21" x14ac:dyDescent="0.25">
      <c r="A920"/>
      <c r="B920" s="36" t="s">
        <v>799</v>
      </c>
      <c r="C920" s="37">
        <f t="shared" si="379"/>
        <v>1540647</v>
      </c>
      <c r="D920" s="37">
        <f t="shared" si="379"/>
        <v>942000000</v>
      </c>
      <c r="E920" s="37">
        <f t="shared" si="379"/>
        <v>0</v>
      </c>
      <c r="F920" s="37">
        <f t="shared" si="379"/>
        <v>690428089</v>
      </c>
      <c r="G920" s="37">
        <f t="shared" si="379"/>
        <v>0</v>
      </c>
      <c r="H920" s="37">
        <f t="shared" si="376"/>
        <v>251571911</v>
      </c>
      <c r="I920" s="37">
        <f>+I550</f>
        <v>0</v>
      </c>
      <c r="J920" s="37">
        <f>+J550</f>
        <v>251571911</v>
      </c>
      <c r="K920" s="37">
        <f t="shared" si="367"/>
        <v>0</v>
      </c>
      <c r="L920" s="37">
        <f>+L550</f>
        <v>75532000</v>
      </c>
      <c r="M920" s="37">
        <f>+M550</f>
        <v>120157245</v>
      </c>
      <c r="N920" s="37">
        <f t="shared" si="368"/>
        <v>131414666</v>
      </c>
      <c r="O920" s="37">
        <f>+O550</f>
        <v>0</v>
      </c>
      <c r="P920" s="37">
        <f>+P550</f>
        <v>251571911</v>
      </c>
      <c r="Q920" s="37">
        <f t="shared" si="369"/>
        <v>0</v>
      </c>
      <c r="R920" s="37">
        <f t="shared" si="370"/>
        <v>0</v>
      </c>
      <c r="S920" s="37">
        <f t="shared" si="371"/>
        <v>120157245</v>
      </c>
      <c r="T920"/>
      <c r="U920"/>
    </row>
    <row r="921" spans="1:21" x14ac:dyDescent="0.25">
      <c r="A921"/>
      <c r="B921" s="32" t="str">
        <f>+B551</f>
        <v>EJE 4. EFICIENCIA Y TRANSPARENCIA ADMINISTRATIVA</v>
      </c>
      <c r="C921" s="33">
        <f>+C922+C923+C924+C925</f>
        <v>5327169963.6300001</v>
      </c>
      <c r="D921" s="33">
        <f>+D922+D923+D924+D925</f>
        <v>4065989312.0999999</v>
      </c>
      <c r="E921" s="33">
        <f>+E922+E923+E924+E925</f>
        <v>500000000</v>
      </c>
      <c r="F921" s="33">
        <f>+F922+F923+F924+F925</f>
        <v>4084139382.8000002</v>
      </c>
      <c r="G921" s="33">
        <f>+G922+G923+G924+G925</f>
        <v>2365000000</v>
      </c>
      <c r="H921" s="33">
        <f t="shared" si="376"/>
        <v>2846849929.3000002</v>
      </c>
      <c r="I921" s="33">
        <f t="shared" ref="I921:S921" si="380">+I922+I923+I924+I925</f>
        <v>79318675</v>
      </c>
      <c r="J921" s="33">
        <f t="shared" si="380"/>
        <v>1538380537.8</v>
      </c>
      <c r="K921" s="33">
        <f t="shared" si="380"/>
        <v>1308469391.5</v>
      </c>
      <c r="L921" s="33">
        <f t="shared" si="380"/>
        <v>185211008</v>
      </c>
      <c r="M921" s="33">
        <f t="shared" si="380"/>
        <v>715910539</v>
      </c>
      <c r="N921" s="33">
        <f t="shared" si="380"/>
        <v>822469998.79999995</v>
      </c>
      <c r="O921" s="33">
        <f t="shared" si="380"/>
        <v>0</v>
      </c>
      <c r="P921" s="33">
        <f t="shared" si="380"/>
        <v>3743839929.3000002</v>
      </c>
      <c r="Q921" s="33">
        <f t="shared" si="380"/>
        <v>2205459391.5000005</v>
      </c>
      <c r="R921" s="33">
        <f t="shared" si="380"/>
        <v>-896990000</v>
      </c>
      <c r="S921" s="33">
        <f t="shared" si="380"/>
        <v>715910539</v>
      </c>
      <c r="T921"/>
      <c r="U921"/>
    </row>
    <row r="922" spans="1:21" x14ac:dyDescent="0.25">
      <c r="A922"/>
      <c r="B922" s="36" t="s">
        <v>797</v>
      </c>
      <c r="C922" s="37">
        <f>+C555+C558+C565+C572</f>
        <v>2018032067.6099999</v>
      </c>
      <c r="D922" s="37">
        <f>+D555+D558+D565+D572</f>
        <v>2816478047</v>
      </c>
      <c r="E922" s="37">
        <f>+E555+E558+E565+E572</f>
        <v>0</v>
      </c>
      <c r="F922" s="37">
        <f>+F555+F558+F565+F572</f>
        <v>2816478047</v>
      </c>
      <c r="G922" s="37">
        <f>+G555+G558+G565+G572</f>
        <v>0</v>
      </c>
      <c r="H922" s="37">
        <f t="shared" si="376"/>
        <v>0</v>
      </c>
      <c r="I922" s="37">
        <f>+I555+I558+I565+I572</f>
        <v>0</v>
      </c>
      <c r="J922" s="37">
        <f>+J555+J558+J565+J572</f>
        <v>0</v>
      </c>
      <c r="K922" s="37">
        <f t="shared" si="367"/>
        <v>0</v>
      </c>
      <c r="L922" s="37">
        <f>+L555+L558+L565+L572</f>
        <v>0</v>
      </c>
      <c r="M922" s="37">
        <f>+M555+M558+M565+M572</f>
        <v>0</v>
      </c>
      <c r="N922" s="37">
        <f t="shared" si="368"/>
        <v>0</v>
      </c>
      <c r="O922" s="37">
        <f>+O555+O558+O565+O572</f>
        <v>0</v>
      </c>
      <c r="P922" s="37">
        <f>+P555+P558+P565+P572</f>
        <v>0</v>
      </c>
      <c r="Q922" s="37">
        <f t="shared" si="369"/>
        <v>0</v>
      </c>
      <c r="R922" s="37">
        <f t="shared" si="370"/>
        <v>0</v>
      </c>
      <c r="S922" s="37">
        <f t="shared" si="371"/>
        <v>0</v>
      </c>
      <c r="T922"/>
      <c r="U922"/>
    </row>
    <row r="923" spans="1:21" x14ac:dyDescent="0.25">
      <c r="A923"/>
      <c r="B923" s="36" t="s">
        <v>798</v>
      </c>
      <c r="C923" s="37">
        <f>+C556+C559+C562+C566+C569</f>
        <v>433177417</v>
      </c>
      <c r="D923" s="37">
        <f>+D556+D559+D562+D566+D569</f>
        <v>595000000</v>
      </c>
      <c r="E923" s="37">
        <f>+E556+E559+E562+E566+E569</f>
        <v>0</v>
      </c>
      <c r="F923" s="37">
        <f>+F556+F559+F562+F566+F569</f>
        <v>73672877.099999994</v>
      </c>
      <c r="G923" s="37">
        <f>+G556+G559+G562+G566+G569</f>
        <v>0</v>
      </c>
      <c r="H923" s="37">
        <f t="shared" si="376"/>
        <v>521327122.89999998</v>
      </c>
      <c r="I923" s="37">
        <f>+I556+I559+I562+I566+I569</f>
        <v>0</v>
      </c>
      <c r="J923" s="37">
        <f>+J556+J559+J562+J566+J569</f>
        <v>520892472</v>
      </c>
      <c r="K923" s="37">
        <f t="shared" si="367"/>
        <v>434650.89999997616</v>
      </c>
      <c r="L923" s="37">
        <f>+L556+L559+L562+L566+L569</f>
        <v>123339654</v>
      </c>
      <c r="M923" s="37">
        <f>+M556+M559+M562+M566+M569</f>
        <v>350062498</v>
      </c>
      <c r="N923" s="37">
        <f t="shared" si="368"/>
        <v>170829974</v>
      </c>
      <c r="O923" s="37">
        <f>+O556+O559+O562+O566+O569</f>
        <v>0</v>
      </c>
      <c r="P923" s="37">
        <f>+P556+P559+P562+P566+P569</f>
        <v>521327122.89999998</v>
      </c>
      <c r="Q923" s="37">
        <f t="shared" si="369"/>
        <v>434650.89999997616</v>
      </c>
      <c r="R923" s="37">
        <f t="shared" si="370"/>
        <v>0</v>
      </c>
      <c r="S923" s="37">
        <f t="shared" si="371"/>
        <v>350062498</v>
      </c>
      <c r="T923"/>
      <c r="U923"/>
    </row>
    <row r="924" spans="1:21" x14ac:dyDescent="0.25">
      <c r="A924"/>
      <c r="B924" s="36" t="s">
        <v>799</v>
      </c>
      <c r="C924" s="37">
        <f>+C567+C570</f>
        <v>2548531157.1700001</v>
      </c>
      <c r="D924" s="37">
        <f>+D567+D570</f>
        <v>108611265.09999999</v>
      </c>
      <c r="E924" s="37">
        <f>+E567+E570</f>
        <v>500000000</v>
      </c>
      <c r="F924" s="37">
        <f>+F567+F570</f>
        <v>705088458.70000005</v>
      </c>
      <c r="G924" s="37">
        <f>+G567+G570</f>
        <v>2365000000</v>
      </c>
      <c r="H924" s="37">
        <f t="shared" si="376"/>
        <v>2268522806.4000001</v>
      </c>
      <c r="I924" s="37">
        <f>+I567+I570</f>
        <v>79318675</v>
      </c>
      <c r="J924" s="37">
        <f>+J567+J570</f>
        <v>960488065.79999995</v>
      </c>
      <c r="K924" s="37">
        <f t="shared" si="367"/>
        <v>1308034740.6000001</v>
      </c>
      <c r="L924" s="37">
        <f>+L567+L570</f>
        <v>61871354</v>
      </c>
      <c r="M924" s="37">
        <f>+M567+M570</f>
        <v>308848041</v>
      </c>
      <c r="N924" s="37">
        <f t="shared" si="368"/>
        <v>651640024.79999995</v>
      </c>
      <c r="O924" s="37">
        <f>+O567+O570</f>
        <v>0</v>
      </c>
      <c r="P924" s="37">
        <f>+P567+P570+P560+P573</f>
        <v>3165512806.4000001</v>
      </c>
      <c r="Q924" s="37">
        <f t="shared" si="369"/>
        <v>2205024740.6000004</v>
      </c>
      <c r="R924" s="37">
        <f t="shared" si="370"/>
        <v>-896990000</v>
      </c>
      <c r="S924" s="37">
        <f t="shared" si="371"/>
        <v>308848041</v>
      </c>
      <c r="T924"/>
      <c r="U924"/>
    </row>
    <row r="925" spans="1:21" x14ac:dyDescent="0.25">
      <c r="A925"/>
      <c r="B925" s="36" t="s">
        <v>800</v>
      </c>
      <c r="C925" s="37">
        <f>+C577</f>
        <v>327429321.85000002</v>
      </c>
      <c r="D925" s="37">
        <f>+D577</f>
        <v>545900000</v>
      </c>
      <c r="E925" s="37">
        <f>+E577</f>
        <v>0</v>
      </c>
      <c r="F925" s="37">
        <f>+F577</f>
        <v>488900000</v>
      </c>
      <c r="G925" s="37">
        <f>+G577</f>
        <v>0</v>
      </c>
      <c r="H925" s="37">
        <f t="shared" si="376"/>
        <v>57000000</v>
      </c>
      <c r="I925" s="37">
        <f>+I577</f>
        <v>0</v>
      </c>
      <c r="J925" s="37">
        <f>+J577</f>
        <v>57000000</v>
      </c>
      <c r="K925" s="37">
        <f t="shared" si="367"/>
        <v>0</v>
      </c>
      <c r="L925" s="37">
        <f>+L577</f>
        <v>0</v>
      </c>
      <c r="M925" s="37">
        <f>+M577</f>
        <v>57000000</v>
      </c>
      <c r="N925" s="37">
        <f t="shared" si="368"/>
        <v>0</v>
      </c>
      <c r="O925" s="37">
        <f>+O577</f>
        <v>0</v>
      </c>
      <c r="P925" s="37">
        <f>+P577</f>
        <v>57000000</v>
      </c>
      <c r="Q925" s="37">
        <f t="shared" si="369"/>
        <v>0</v>
      </c>
      <c r="R925" s="37">
        <f t="shared" si="370"/>
        <v>0</v>
      </c>
      <c r="S925" s="37">
        <f t="shared" si="371"/>
        <v>57000000</v>
      </c>
      <c r="T925"/>
      <c r="U925"/>
    </row>
    <row r="926" spans="1:21" x14ac:dyDescent="0.25">
      <c r="A926"/>
      <c r="B926" s="32" t="s">
        <v>801</v>
      </c>
      <c r="C926" s="33">
        <f>+C927+C928+C929+C930+C931+C932+C933</f>
        <v>6281870828.9800005</v>
      </c>
      <c r="D926" s="33">
        <f>+D927+D928+D929+D930+D931+D932+D933</f>
        <v>0</v>
      </c>
      <c r="E926" s="33">
        <f t="shared" ref="E926:S926" si="381">+E927+E928+E929+E930+E931+E932+E933</f>
        <v>183304680.77000001</v>
      </c>
      <c r="F926" s="33">
        <f t="shared" si="381"/>
        <v>183304680.76999998</v>
      </c>
      <c r="G926" s="33">
        <f t="shared" si="381"/>
        <v>13579829355.99</v>
      </c>
      <c r="H926" s="33">
        <f t="shared" si="381"/>
        <v>13579829355.99</v>
      </c>
      <c r="I926" s="33">
        <f t="shared" si="381"/>
        <v>1231799991</v>
      </c>
      <c r="J926" s="33">
        <f t="shared" si="381"/>
        <v>2820221405.7200003</v>
      </c>
      <c r="K926" s="33">
        <f t="shared" si="381"/>
        <v>10759607950.27</v>
      </c>
      <c r="L926" s="33">
        <f t="shared" si="381"/>
        <v>294921866.56999999</v>
      </c>
      <c r="M926" s="33">
        <f t="shared" si="381"/>
        <v>930039205.57000005</v>
      </c>
      <c r="N926" s="33">
        <f t="shared" si="381"/>
        <v>3701196269.3000002</v>
      </c>
      <c r="O926" s="33">
        <f t="shared" si="381"/>
        <v>583541339</v>
      </c>
      <c r="P926" s="33">
        <f t="shared" si="381"/>
        <v>4009677501.5699997</v>
      </c>
      <c r="Q926" s="33">
        <f t="shared" si="381"/>
        <v>2352912191.6999993</v>
      </c>
      <c r="R926" s="33">
        <f t="shared" si="381"/>
        <v>18939844399.840004</v>
      </c>
      <c r="S926" s="33">
        <f t="shared" si="381"/>
        <v>1793705851.1400001</v>
      </c>
      <c r="T926"/>
      <c r="U926"/>
    </row>
    <row r="927" spans="1:21" x14ac:dyDescent="0.25">
      <c r="A927"/>
      <c r="B927" s="38" t="s">
        <v>802</v>
      </c>
      <c r="C927" s="39">
        <f>+C668+C586+C585+C584+C583</f>
        <v>103498108.70999999</v>
      </c>
      <c r="D927" s="39">
        <f>+D668+D586+D585+D584+D583</f>
        <v>0</v>
      </c>
      <c r="E927" s="39">
        <f>+E668+E586+E585+E584+E583</f>
        <v>0</v>
      </c>
      <c r="F927" s="39">
        <f>+F668+F586+F585+F584+F583</f>
        <v>0</v>
      </c>
      <c r="G927" s="39">
        <f>+G668+G586+G585+G584+G583</f>
        <v>1396732438</v>
      </c>
      <c r="H927" s="39">
        <f t="shared" si="376"/>
        <v>1396732438</v>
      </c>
      <c r="I927" s="39">
        <f>+I668+I586+I585+I584+I583</f>
        <v>0</v>
      </c>
      <c r="J927" s="39">
        <f>+J668+J586+J585+J584+J583</f>
        <v>0</v>
      </c>
      <c r="K927" s="39">
        <f t="shared" si="367"/>
        <v>1396732438</v>
      </c>
      <c r="L927" s="39">
        <f>+L668+L586+L585+L584+L583</f>
        <v>0</v>
      </c>
      <c r="M927" s="39">
        <f>+M668+M586+M585+M584+M583</f>
        <v>0</v>
      </c>
      <c r="N927" s="39">
        <f t="shared" si="368"/>
        <v>0</v>
      </c>
      <c r="O927" s="39">
        <f>+O668+O586+O585+O584+O583</f>
        <v>0</v>
      </c>
      <c r="P927" s="39">
        <f>+P668+P586+P585+P584+P583</f>
        <v>0</v>
      </c>
      <c r="Q927" s="39">
        <f t="shared" si="369"/>
        <v>0</v>
      </c>
      <c r="R927" s="39">
        <f t="shared" si="370"/>
        <v>1396732438</v>
      </c>
      <c r="S927" s="39">
        <f t="shared" si="371"/>
        <v>0</v>
      </c>
      <c r="T927"/>
      <c r="U927"/>
    </row>
    <row r="928" spans="1:21" x14ac:dyDescent="0.25">
      <c r="A928"/>
      <c r="B928" s="38" t="s">
        <v>800</v>
      </c>
      <c r="C928" s="39">
        <f>+C587+C588</f>
        <v>733085881.86000001</v>
      </c>
      <c r="D928" s="39">
        <f>+D587+D588</f>
        <v>0</v>
      </c>
      <c r="E928" s="39">
        <f>+E587+E588</f>
        <v>0</v>
      </c>
      <c r="F928" s="39">
        <f>+F587+F588</f>
        <v>0</v>
      </c>
      <c r="G928" s="39">
        <f>+G587+G588</f>
        <v>236210833.78</v>
      </c>
      <c r="H928" s="39">
        <f t="shared" si="376"/>
        <v>236210833.78</v>
      </c>
      <c r="I928" s="39">
        <f>+I587+I588</f>
        <v>0</v>
      </c>
      <c r="J928" s="39">
        <f>+J587+J588</f>
        <v>0</v>
      </c>
      <c r="K928" s="39">
        <f t="shared" si="367"/>
        <v>236210833.78</v>
      </c>
      <c r="L928" s="39">
        <f>+L587+L588</f>
        <v>0</v>
      </c>
      <c r="M928" s="39">
        <f>+M587+M588</f>
        <v>0</v>
      </c>
      <c r="N928" s="39">
        <f t="shared" si="368"/>
        <v>0</v>
      </c>
      <c r="O928" s="39">
        <f>+O587+O588</f>
        <v>0</v>
      </c>
      <c r="P928" s="39">
        <f>+P587+P588</f>
        <v>0</v>
      </c>
      <c r="Q928" s="39">
        <f t="shared" si="369"/>
        <v>0</v>
      </c>
      <c r="R928" s="39">
        <f t="shared" si="370"/>
        <v>236210833.78</v>
      </c>
      <c r="S928" s="39">
        <f t="shared" si="371"/>
        <v>0</v>
      </c>
      <c r="T928"/>
      <c r="U928"/>
    </row>
    <row r="929" spans="1:38" x14ac:dyDescent="0.25">
      <c r="A929"/>
      <c r="B929" s="38" t="s">
        <v>798</v>
      </c>
      <c r="C929" s="39">
        <f>+C667+C615+C614+C613+C612+C611+C610+C609+C608+C607+C606+C605+C604+C603+C602+C601+C600+C599+C598+C597+C596+C595+C594+C593+C592+C591+C590+C589</f>
        <v>1164476417.6300001</v>
      </c>
      <c r="D929" s="39">
        <f>+D667+D615+D614+D613+D612+D611+D610+D609+D608+D607+D606+D605+D604+D603+D602+D601+D600+D599+D598+D597+D596+D595+D594+D593+D592+D591+D590+D589</f>
        <v>0</v>
      </c>
      <c r="E929" s="39">
        <f>+E667+E615+E614+E613+E612+E611+E610+E609+E608+E607+E606+E605+E604+E603+E602+E601+E600+E599+E598+E597+E596+E595+E594+E593+E592+E591+E590+E589</f>
        <v>183304680.77000001</v>
      </c>
      <c r="F929" s="39">
        <f>+F667+F615+F614+F613+F612+F611+F610+F609+F608+F607+F606+F605+F604+F603+F602+F601+F600+F599+F598+F597+F596+F595+F594+F593+F592+F591+F590+F589</f>
        <v>183304680.76999998</v>
      </c>
      <c r="G929" s="39">
        <f>+G667+G615+G614+G613+G612+G611+G610+G609+G608+G607+G606+G605+G604+G603+G602+G601+G600+G599+G598+G597+G596+G595+G594+G593+G592+G591+G590+G589</f>
        <v>322930618.17000002</v>
      </c>
      <c r="H929" s="39">
        <f t="shared" si="376"/>
        <v>322930618.17000008</v>
      </c>
      <c r="I929" s="39">
        <f>+I667+I615+I614+I613+I612+I611+I610+I609+I608+I607+I606+I605+I604+I603+I602+I601+I600+I599+I598+I597+I596+I595+I594+I593+I592+I591+I590+I589</f>
        <v>135312233</v>
      </c>
      <c r="J929" s="39">
        <f>+J667+J615+J614+J613+J612+J611+J610+J609+J608+J607+J606+J605+J604+J603+J602+J601+J600+J599+J598+J597+J596+J595+J594+J593+J592+J591+J590+J589</f>
        <v>143547864</v>
      </c>
      <c r="K929" s="39">
        <f t="shared" si="367"/>
        <v>179382754.17000008</v>
      </c>
      <c r="L929" s="39">
        <f>+L667+L615+L614+L613+L612+L611+L610+L609+L608+L607+L606+L605+L604+L603+L602+L601+L600+L599+L598+L597+L596+L595+L594+L593+L592+L591+L590+L589</f>
        <v>0</v>
      </c>
      <c r="M929" s="39">
        <f>+M667+M615+M614+M613+M612+M611+M610+M609+M608+M607+M606+M605+M604+M603+M602+M601+M600+M599+M598+M597+M596+M595+M594+M593+M592+M591+M590+M589</f>
        <v>0</v>
      </c>
      <c r="N929" s="39">
        <f t="shared" si="368"/>
        <v>143547864</v>
      </c>
      <c r="O929" s="39">
        <f>+O667+O615+O614+O613+O612+O611+O610+O609+O608+O607+O606+O605+O604+O603+O602+O601+O600+O599+O598+O597+O596+O595+O594+O593+O592+O591+O590+O589</f>
        <v>167910057</v>
      </c>
      <c r="P929" s="39">
        <f>+P667+P615+P614+P613+P612+P611+P610+P609+P608+P607+P606+P605+P604+P603+P602+P601+P600+P599+P598+P597+P596+P595+P594+P593+P592+P591+P590+P589</f>
        <v>175319434.30000001</v>
      </c>
      <c r="Q929" s="39">
        <f t="shared" si="369"/>
        <v>31771570.300000012</v>
      </c>
      <c r="R929" s="39">
        <f t="shared" si="370"/>
        <v>147611183.87000006</v>
      </c>
      <c r="S929" s="39">
        <f t="shared" si="371"/>
        <v>0</v>
      </c>
      <c r="T929"/>
      <c r="U929"/>
    </row>
    <row r="930" spans="1:38" x14ac:dyDescent="0.25">
      <c r="A930"/>
      <c r="B930" s="38" t="s">
        <v>797</v>
      </c>
      <c r="C930" s="39">
        <f>SUM(C616:C653)</f>
        <v>2307723938.9500003</v>
      </c>
      <c r="D930" s="39">
        <f>SUM(D616:D653)</f>
        <v>0</v>
      </c>
      <c r="E930" s="39">
        <f>SUM(E616:E653)</f>
        <v>0</v>
      </c>
      <c r="F930" s="39">
        <f>SUM(F616:F653)</f>
        <v>0</v>
      </c>
      <c r="G930" s="39">
        <f>SUM(G616:G653)</f>
        <v>808922030.83000004</v>
      </c>
      <c r="H930" s="39">
        <f t="shared" si="376"/>
        <v>808922030.83000004</v>
      </c>
      <c r="I930" s="39">
        <f>SUM(I616:I653)</f>
        <v>5253380</v>
      </c>
      <c r="J930" s="39">
        <f>SUM(J616:J653)</f>
        <v>191525966</v>
      </c>
      <c r="K930" s="39">
        <f t="shared" si="367"/>
        <v>617396064.83000004</v>
      </c>
      <c r="L930" s="39">
        <f>SUM(L616:L653)</f>
        <v>124700</v>
      </c>
      <c r="M930" s="39">
        <f>SUM(M616:M653)</f>
        <v>171192863</v>
      </c>
      <c r="N930" s="39">
        <f t="shared" si="368"/>
        <v>20333103</v>
      </c>
      <c r="O930" s="39">
        <f>SUM(O616:O653)</f>
        <v>75807926</v>
      </c>
      <c r="P930" s="39">
        <f>SUM(P616:P653)</f>
        <v>278831512</v>
      </c>
      <c r="Q930" s="39">
        <f t="shared" si="369"/>
        <v>87305546</v>
      </c>
      <c r="R930" s="39">
        <f t="shared" si="370"/>
        <v>530090518.83000004</v>
      </c>
      <c r="S930" s="39">
        <f t="shared" si="371"/>
        <v>171192863</v>
      </c>
      <c r="T930"/>
      <c r="U930"/>
    </row>
    <row r="931" spans="1:38" x14ac:dyDescent="0.25">
      <c r="A931"/>
      <c r="B931" s="38" t="s">
        <v>799</v>
      </c>
      <c r="C931" s="39">
        <f>SUM(C655:C666)</f>
        <v>1895641618.8299999</v>
      </c>
      <c r="D931" s="39">
        <f>SUM(D655:D666)</f>
        <v>0</v>
      </c>
      <c r="E931" s="39">
        <f>SUM(E655:E666)</f>
        <v>0</v>
      </c>
      <c r="F931" s="39">
        <f>SUM(F655:F666)</f>
        <v>0</v>
      </c>
      <c r="G931" s="39">
        <f>SUM(G655:G666)</f>
        <v>2222103879.6999998</v>
      </c>
      <c r="H931" s="39">
        <f t="shared" si="376"/>
        <v>2222103879.6999998</v>
      </c>
      <c r="I931" s="39">
        <f>SUM(I655:I666)</f>
        <v>593540443</v>
      </c>
      <c r="J931" s="39">
        <f>SUM(J655:J666)</f>
        <v>1466731963.5</v>
      </c>
      <c r="K931" s="39">
        <f t="shared" si="367"/>
        <v>755371916.19999981</v>
      </c>
      <c r="L931" s="39">
        <f>SUM(L655:L666)</f>
        <v>203850313.34999999</v>
      </c>
      <c r="M931" s="39">
        <f>SUM(M655:M666)</f>
        <v>390030237.35000002</v>
      </c>
      <c r="N931" s="39">
        <f t="shared" si="368"/>
        <v>1076701726.1500001</v>
      </c>
      <c r="O931" s="39">
        <f>SUM(O655:O666)</f>
        <v>41189348</v>
      </c>
      <c r="P931" s="39">
        <f>SUM(P655:P666)</f>
        <v>1960592378.05</v>
      </c>
      <c r="Q931" s="39">
        <f t="shared" si="369"/>
        <v>493860414.54999995</v>
      </c>
      <c r="R931" s="39">
        <f t="shared" si="370"/>
        <v>261511501.64999986</v>
      </c>
      <c r="S931" s="39">
        <f t="shared" si="371"/>
        <v>390030237.35000002</v>
      </c>
      <c r="T931"/>
      <c r="U931"/>
    </row>
    <row r="932" spans="1:38" x14ac:dyDescent="0.25">
      <c r="A932"/>
      <c r="B932" s="40" t="s">
        <v>803</v>
      </c>
      <c r="C932" s="37">
        <f>+C669</f>
        <v>24824882</v>
      </c>
      <c r="D932" s="37">
        <f>+D669</f>
        <v>0</v>
      </c>
      <c r="E932" s="37">
        <f>+E669</f>
        <v>0</v>
      </c>
      <c r="F932" s="37">
        <f>+F669</f>
        <v>0</v>
      </c>
      <c r="G932" s="37">
        <f>+G669</f>
        <v>8220929555.5100002</v>
      </c>
      <c r="H932" s="37">
        <f t="shared" si="376"/>
        <v>8220929555.5100002</v>
      </c>
      <c r="I932" s="37">
        <f>+I669</f>
        <v>437693935</v>
      </c>
      <c r="J932" s="37">
        <f>+J669</f>
        <v>872874921.22000003</v>
      </c>
      <c r="K932" s="37">
        <f t="shared" si="367"/>
        <v>7348054634.29</v>
      </c>
      <c r="L932" s="37">
        <f>+L669</f>
        <v>90946853.219999999</v>
      </c>
      <c r="M932" s="37">
        <f>+M669</f>
        <v>302443545.22000003</v>
      </c>
      <c r="N932" s="37">
        <f t="shared" si="368"/>
        <v>570431376</v>
      </c>
      <c r="O932" s="37">
        <f>+O669</f>
        <v>232634008</v>
      </c>
      <c r="P932" s="37">
        <f>+P669</f>
        <v>1423393486.22</v>
      </c>
      <c r="Q932" s="37">
        <f t="shared" si="369"/>
        <v>550518565</v>
      </c>
      <c r="R932" s="37">
        <f t="shared" si="370"/>
        <v>6797536069.29</v>
      </c>
      <c r="S932" s="37">
        <f t="shared" si="371"/>
        <v>302443545.22000003</v>
      </c>
      <c r="T932"/>
      <c r="U932"/>
    </row>
    <row r="933" spans="1:38" x14ac:dyDescent="0.25">
      <c r="A933"/>
      <c r="B933" s="179" t="s">
        <v>1319</v>
      </c>
      <c r="C933" s="37">
        <f>+C580+C581+C582</f>
        <v>52619981</v>
      </c>
      <c r="D933" s="37">
        <f>+D580+D581+D582</f>
        <v>0</v>
      </c>
      <c r="E933" s="37">
        <f>+E580+E581+E582</f>
        <v>0</v>
      </c>
      <c r="F933" s="37">
        <f>+F580+F581+F582</f>
        <v>0</v>
      </c>
      <c r="G933" s="37">
        <f>+G580+G581+G582</f>
        <v>372000000</v>
      </c>
      <c r="H933" s="37">
        <f t="shared" si="376"/>
        <v>372000000</v>
      </c>
      <c r="I933" s="37">
        <f>+I580+I581+I582</f>
        <v>60000000</v>
      </c>
      <c r="J933" s="37">
        <f>+J580+J581+J582</f>
        <v>145540691</v>
      </c>
      <c r="K933" s="37">
        <f t="shared" si="367"/>
        <v>226459309</v>
      </c>
      <c r="L933" s="37">
        <f>+L580+L581+L582</f>
        <v>0</v>
      </c>
      <c r="M933" s="37">
        <f>+M580+M581+M582</f>
        <v>66372560</v>
      </c>
      <c r="N933" s="37">
        <f>+N578</f>
        <v>1890182200.1500001</v>
      </c>
      <c r="O933" s="37">
        <f>+O580+O581+O582</f>
        <v>66000000</v>
      </c>
      <c r="P933" s="37">
        <f>+P580+P581+P582</f>
        <v>171540691</v>
      </c>
      <c r="Q933" s="37">
        <f>+Q578</f>
        <v>1189456095.8499994</v>
      </c>
      <c r="R933" s="37">
        <f>+R578</f>
        <v>9570151854.420002</v>
      </c>
      <c r="S933" s="37">
        <f>+S578</f>
        <v>930039205.57000005</v>
      </c>
      <c r="T933"/>
      <c r="U933"/>
    </row>
    <row r="934" spans="1:38" x14ac:dyDescent="0.25">
      <c r="A934"/>
      <c r="B934" s="32" t="s">
        <v>1313</v>
      </c>
      <c r="C934" s="33">
        <f>+C682</f>
        <v>10227190044.75</v>
      </c>
      <c r="D934" s="33">
        <f>+D682</f>
        <v>0</v>
      </c>
      <c r="E934" s="33">
        <f>+E682</f>
        <v>0</v>
      </c>
      <c r="F934" s="33">
        <f>+F682</f>
        <v>0</v>
      </c>
      <c r="G934" s="33">
        <f>+G682</f>
        <v>7459230033.9200001</v>
      </c>
      <c r="H934" s="33">
        <f t="shared" si="376"/>
        <v>7459230033.9200001</v>
      </c>
      <c r="I934" s="33">
        <f>+I682</f>
        <v>691781144</v>
      </c>
      <c r="J934" s="33">
        <f>+J682</f>
        <v>1963405938</v>
      </c>
      <c r="K934" s="33">
        <f t="shared" si="367"/>
        <v>5495824095.9200001</v>
      </c>
      <c r="L934" s="33">
        <f t="shared" ref="L934:S934" si="382">+L682</f>
        <v>109875444</v>
      </c>
      <c r="M934" s="33">
        <f t="shared" si="382"/>
        <v>697791081.20000005</v>
      </c>
      <c r="N934" s="33">
        <f t="shared" si="382"/>
        <v>1265614856.8</v>
      </c>
      <c r="O934" s="33">
        <f t="shared" si="382"/>
        <v>561121935</v>
      </c>
      <c r="P934" s="33">
        <f t="shared" si="382"/>
        <v>2836039790</v>
      </c>
      <c r="Q934" s="33">
        <f t="shared" si="382"/>
        <v>872633852</v>
      </c>
      <c r="R934" s="33">
        <f t="shared" si="382"/>
        <v>4623190243.9200001</v>
      </c>
      <c r="S934" s="33">
        <f t="shared" si="382"/>
        <v>697791081.20000005</v>
      </c>
      <c r="T934"/>
      <c r="U934"/>
    </row>
    <row r="935" spans="1:38" x14ac:dyDescent="0.25">
      <c r="A935"/>
      <c r="T935"/>
      <c r="U935"/>
    </row>
    <row r="936" spans="1:38" x14ac:dyDescent="0.25">
      <c r="T936"/>
      <c r="U936"/>
    </row>
    <row r="937" spans="1:38" x14ac:dyDescent="0.25">
      <c r="T937"/>
    </row>
    <row r="938" spans="1:38" ht="15.75" x14ac:dyDescent="0.25">
      <c r="B938" s="359" t="s">
        <v>1778</v>
      </c>
      <c r="C938" s="359"/>
      <c r="D938" s="359"/>
      <c r="E938" s="359"/>
      <c r="F938" s="359"/>
      <c r="G938" s="359"/>
      <c r="H938" s="359"/>
      <c r="I938" s="359"/>
      <c r="J938" s="359"/>
      <c r="K938" s="359"/>
      <c r="L938" s="359"/>
      <c r="T938"/>
    </row>
    <row r="939" spans="1:38" s="327" customFormat="1" ht="15.75" x14ac:dyDescent="0.25">
      <c r="A939" s="3"/>
      <c r="B939" s="359" t="s">
        <v>1779</v>
      </c>
      <c r="C939" s="359"/>
      <c r="D939" s="359"/>
      <c r="E939" s="359"/>
      <c r="F939" s="359"/>
      <c r="G939" s="359"/>
      <c r="H939" s="358" t="s">
        <v>1780</v>
      </c>
      <c r="I939" s="358"/>
      <c r="J939" s="358" t="s">
        <v>1781</v>
      </c>
      <c r="K939" s="358"/>
      <c r="L939" s="334" t="s">
        <v>1782</v>
      </c>
      <c r="M939" s="333"/>
      <c r="N939" s="333"/>
      <c r="O939" s="333"/>
      <c r="P939" s="333"/>
      <c r="Q939" s="333"/>
      <c r="R939" s="333"/>
      <c r="S939" s="333"/>
      <c r="U939" s="3"/>
    </row>
    <row r="940" spans="1:38" ht="15.75" x14ac:dyDescent="0.25">
      <c r="B940" s="355" t="s">
        <v>852</v>
      </c>
      <c r="C940" s="355"/>
      <c r="D940" s="355"/>
      <c r="E940" s="355"/>
      <c r="F940" s="355"/>
      <c r="G940" s="355"/>
      <c r="H940" s="356">
        <f>+H9+H102+H345+H358+H378+H383+H387+H396+H402+H408+H419+H430+H434+H438+H442+H446+H450+H454+H461+H465+H469+H472+H473+H478+H482+H490+H494+H498+H502+H504+H509+H513+H517+H521+H527+H530+H535+H550+H567+H570</f>
        <v>176889138295.59409</v>
      </c>
      <c r="I940" s="356"/>
      <c r="J940" s="357">
        <f>+J9+J102+J345+J358+J378+J383+J387+J396+J402+J408+J419+J430+J434+J438+J442+J446+J450+J454+J461+J465+J469+J472+J473+J478+J482+J490+J494+J498+J502+J504+J509+J513+J517+J521+J527+J530+J535+J550+J567+J570</f>
        <v>98118329436.687988</v>
      </c>
      <c r="K940" s="357"/>
      <c r="L940" s="335">
        <f>+J940/H940</f>
        <v>0.55468826623331402</v>
      </c>
    </row>
    <row r="941" spans="1:38" ht="15.75" x14ac:dyDescent="0.25">
      <c r="B941" s="355" t="s">
        <v>853</v>
      </c>
      <c r="C941" s="355"/>
      <c r="D941" s="355"/>
      <c r="E941" s="355"/>
      <c r="F941" s="355"/>
      <c r="G941" s="355"/>
      <c r="H941" s="356">
        <f>+H8-H940</f>
        <v>41375495607.290009</v>
      </c>
      <c r="I941" s="356"/>
      <c r="J941" s="357">
        <f>+J8-J940</f>
        <v>8549640895.6800079</v>
      </c>
      <c r="K941" s="357"/>
      <c r="L941" s="335">
        <f>+J941/H941</f>
        <v>0.20663537125519371</v>
      </c>
    </row>
    <row r="942" spans="1:38" x14ac:dyDescent="0.25">
      <c r="B942" s="24"/>
      <c r="G942" s="70"/>
      <c r="H942" s="70"/>
    </row>
    <row r="943" spans="1:38" x14ac:dyDescent="0.25">
      <c r="B943" s="24"/>
    </row>
    <row r="944" spans="1:38" x14ac:dyDescent="0.25">
      <c r="X944" s="47"/>
      <c r="Y944" s="47"/>
      <c r="Z944" s="47"/>
      <c r="AA944" s="47"/>
      <c r="AB944" s="47"/>
      <c r="AC944" s="47"/>
      <c r="AD944" s="47"/>
      <c r="AE944" s="47"/>
      <c r="AF944" s="47"/>
      <c r="AG944" s="47"/>
      <c r="AH944" s="47"/>
      <c r="AI944" s="47"/>
      <c r="AJ944" s="47"/>
      <c r="AK944" s="47"/>
      <c r="AL944" s="47"/>
    </row>
    <row r="945" spans="1:40" x14ac:dyDescent="0.25">
      <c r="X945" s="47"/>
      <c r="Y945" s="47"/>
      <c r="Z945" s="47"/>
      <c r="AA945" s="47"/>
      <c r="AB945" s="47"/>
      <c r="AC945" s="47"/>
      <c r="AD945" s="47"/>
      <c r="AE945" s="47"/>
      <c r="AF945" s="47"/>
      <c r="AG945" s="47"/>
      <c r="AH945" s="47"/>
      <c r="AI945" s="47"/>
      <c r="AJ945" s="47"/>
      <c r="AK945" s="47"/>
      <c r="AL945" s="47"/>
    </row>
    <row r="946" spans="1:40" s="47" customFormat="1" x14ac:dyDescent="0.25">
      <c r="A946" s="260"/>
      <c r="D946" s="261">
        <f>+D947-D950</f>
        <v>0</v>
      </c>
      <c r="E946" s="261">
        <f t="shared" ref="E946:Q946" si="383">+E947-E950</f>
        <v>0</v>
      </c>
      <c r="F946" s="261">
        <f t="shared" si="383"/>
        <v>0</v>
      </c>
      <c r="G946" s="261">
        <f t="shared" si="383"/>
        <v>0</v>
      </c>
      <c r="H946" s="261">
        <f t="shared" si="383"/>
        <v>0</v>
      </c>
      <c r="I946" s="261">
        <f t="shared" si="383"/>
        <v>0</v>
      </c>
      <c r="J946" s="261">
        <f t="shared" si="383"/>
        <v>0</v>
      </c>
      <c r="K946" s="261">
        <f t="shared" si="383"/>
        <v>-0.56132836435745659</v>
      </c>
      <c r="L946" s="261">
        <f t="shared" si="383"/>
        <v>0</v>
      </c>
      <c r="M946" s="261">
        <f t="shared" si="383"/>
        <v>0</v>
      </c>
      <c r="N946" s="261">
        <f t="shared" si="383"/>
        <v>-0.48870936360596767</v>
      </c>
      <c r="O946" s="261">
        <f t="shared" si="383"/>
        <v>0</v>
      </c>
      <c r="P946" s="261">
        <f t="shared" si="383"/>
        <v>-0.37225606855950827</v>
      </c>
      <c r="Q946" s="261">
        <f t="shared" si="383"/>
        <v>-0.48870936360596767</v>
      </c>
      <c r="R946" s="261"/>
      <c r="S946" s="261"/>
      <c r="U946" s="260"/>
    </row>
    <row r="947" spans="1:40" s="47" customFormat="1" x14ac:dyDescent="0.25">
      <c r="A947" s="260"/>
      <c r="D947" s="261">
        <f>+D888</f>
        <v>185591302309.33408</v>
      </c>
      <c r="E947" s="261">
        <f>+E888</f>
        <v>16175148976.25</v>
      </c>
      <c r="F947" s="261">
        <f>+F888</f>
        <v>16175148976.25</v>
      </c>
      <c r="G947" s="261">
        <f>+G888</f>
        <v>32673331593.550003</v>
      </c>
      <c r="H947" s="261">
        <f>+H888</f>
        <v>218264633902.88409</v>
      </c>
      <c r="I947" s="261">
        <f>+P888</f>
        <v>122518129945.785</v>
      </c>
      <c r="J947" s="261">
        <f>+R888</f>
        <v>95746503957.099091</v>
      </c>
      <c r="K947" s="261"/>
      <c r="L947" s="261">
        <f>+J888</f>
        <v>106667970332.368</v>
      </c>
      <c r="M947" s="261">
        <f>+K888</f>
        <v>111596663570.5161</v>
      </c>
      <c r="N947" s="261"/>
      <c r="O947" s="261">
        <f>+S888</f>
        <v>81250334522.26799</v>
      </c>
      <c r="P947" s="261"/>
      <c r="Q947" s="261"/>
      <c r="R947" s="261"/>
      <c r="S947" s="261"/>
      <c r="U947" s="260"/>
    </row>
    <row r="948" spans="1:40" ht="18.75" x14ac:dyDescent="0.25">
      <c r="B948" s="354" t="s">
        <v>1783</v>
      </c>
      <c r="C948" s="354"/>
      <c r="D948" s="354"/>
      <c r="E948" s="354"/>
      <c r="F948" s="354"/>
      <c r="G948" s="354"/>
      <c r="H948" s="354"/>
      <c r="I948" s="354"/>
      <c r="J948" s="354"/>
      <c r="K948" s="354"/>
      <c r="L948" s="354"/>
      <c r="M948" s="354"/>
      <c r="N948" s="354"/>
      <c r="O948" s="354"/>
      <c r="P948" s="354"/>
      <c r="Q948" s="354"/>
      <c r="U948" s="260"/>
      <c r="V948" s="47"/>
      <c r="W948" s="47"/>
      <c r="X948" s="47"/>
      <c r="Y948" s="47"/>
      <c r="Z948" s="47"/>
      <c r="AA948" s="47"/>
      <c r="AB948" s="47"/>
      <c r="AC948" s="47"/>
      <c r="AD948" s="47"/>
      <c r="AE948" s="47"/>
      <c r="AF948" s="47"/>
      <c r="AG948" s="47"/>
      <c r="AH948" s="47"/>
      <c r="AI948" s="47"/>
      <c r="AJ948" s="47"/>
      <c r="AK948" s="47"/>
      <c r="AL948" s="47"/>
      <c r="AM948" s="47"/>
      <c r="AN948" s="47"/>
    </row>
    <row r="949" spans="1:40" s="47" customFormat="1" ht="37.5" x14ac:dyDescent="0.25">
      <c r="A949" s="3"/>
      <c r="B949" s="222" t="s">
        <v>1332</v>
      </c>
      <c r="C949" s="278"/>
      <c r="D949" s="223" t="s">
        <v>1333</v>
      </c>
      <c r="E949" s="223" t="s">
        <v>1372</v>
      </c>
      <c r="F949" s="223" t="s">
        <v>1373</v>
      </c>
      <c r="G949" s="222" t="s">
        <v>1334</v>
      </c>
      <c r="H949" s="224" t="s">
        <v>1336</v>
      </c>
      <c r="I949" s="224" t="s">
        <v>1374</v>
      </c>
      <c r="J949" s="224" t="s">
        <v>1375</v>
      </c>
      <c r="K949" s="224" t="s">
        <v>1376</v>
      </c>
      <c r="L949" s="224" t="s">
        <v>1377</v>
      </c>
      <c r="M949" s="224" t="s">
        <v>1378</v>
      </c>
      <c r="N949" s="224" t="s">
        <v>1390</v>
      </c>
      <c r="O949" s="224" t="s">
        <v>1379</v>
      </c>
      <c r="P949" s="224" t="s">
        <v>1339</v>
      </c>
      <c r="Q949" s="224" t="s">
        <v>1391</v>
      </c>
      <c r="R949" s="2"/>
      <c r="S949" s="2"/>
      <c r="U949" s="260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</row>
    <row r="950" spans="1:40" s="47" customFormat="1" ht="18.75" hidden="1" x14ac:dyDescent="0.25">
      <c r="A950" s="3"/>
      <c r="B950" s="225" t="s">
        <v>1380</v>
      </c>
      <c r="C950" s="279"/>
      <c r="D950" s="226">
        <f>+D951+D956</f>
        <v>185591302309.33408</v>
      </c>
      <c r="E950" s="226">
        <f>+E951+E956</f>
        <v>16175148976.25</v>
      </c>
      <c r="F950" s="226">
        <f>+F951+F956</f>
        <v>16175148976.25</v>
      </c>
      <c r="G950" s="226">
        <f>+G951+G956</f>
        <v>32673331593.550003</v>
      </c>
      <c r="H950" s="226">
        <f>+D950+E950-F950+G950</f>
        <v>218264633902.88409</v>
      </c>
      <c r="I950" s="226">
        <f>+I951+I956</f>
        <v>122518129945.785</v>
      </c>
      <c r="J950" s="226">
        <f>+H950-I950</f>
        <v>95746503957.099091</v>
      </c>
      <c r="K950" s="227">
        <f>+I950/H950</f>
        <v>0.56132836435745659</v>
      </c>
      <c r="L950" s="226">
        <f>+L951+L956</f>
        <v>106667970332.368</v>
      </c>
      <c r="M950" s="226">
        <f>+H950-L950</f>
        <v>111596663570.5161</v>
      </c>
      <c r="N950" s="228">
        <f>+L950/H950</f>
        <v>0.48870936360596767</v>
      </c>
      <c r="O950" s="226">
        <f>+O951+O956</f>
        <v>81250334522.26799</v>
      </c>
      <c r="P950" s="228">
        <f t="shared" ref="P950:P968" si="384">+O950/H950</f>
        <v>0.37225606855950827</v>
      </c>
      <c r="Q950" s="228">
        <f t="shared" ref="Q950:Q956" si="385">+L950/$H$950</f>
        <v>0.48870936360596767</v>
      </c>
      <c r="R950" s="2"/>
      <c r="S950" s="2"/>
      <c r="U950" s="3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</row>
    <row r="951" spans="1:40" ht="18.75" hidden="1" x14ac:dyDescent="0.25">
      <c r="B951" s="229" t="s">
        <v>1381</v>
      </c>
      <c r="C951" s="280"/>
      <c r="D951" s="230">
        <f>SUM(D952:D955)</f>
        <v>164903437254.23407</v>
      </c>
      <c r="E951" s="230">
        <f>SUM(E952:E955)</f>
        <v>634179794</v>
      </c>
      <c r="F951" s="230">
        <f>SUM(F952:F955)</f>
        <v>1550204794</v>
      </c>
      <c r="G951" s="230">
        <f>SUM(G952:G955)</f>
        <v>938633358</v>
      </c>
      <c r="H951" s="230">
        <f t="shared" ref="H951:H962" si="386">+D951+E951-F951+G951</f>
        <v>164926045612.23407</v>
      </c>
      <c r="I951" s="230">
        <f>SUM(I952:I955)</f>
        <v>97621166471.384995</v>
      </c>
      <c r="J951" s="230">
        <f>+H951-I951</f>
        <v>67304879140.849075</v>
      </c>
      <c r="K951" s="231">
        <f>+I951/H951</f>
        <v>0.59190873163179469</v>
      </c>
      <c r="L951" s="230">
        <f>SUM(L952:L955)</f>
        <v>88355096424.597992</v>
      </c>
      <c r="M951" s="230">
        <f t="shared" ref="M951:M962" si="387">+H951-L951</f>
        <v>76570949187.636078</v>
      </c>
      <c r="N951" s="232">
        <f>+L951/H951</f>
        <v>0.53572554957349861</v>
      </c>
      <c r="O951" s="230">
        <f>SUM(O952:O955)</f>
        <v>73059991368.287994</v>
      </c>
      <c r="P951" s="232">
        <f t="shared" si="384"/>
        <v>0.44298637669433377</v>
      </c>
      <c r="Q951" s="232">
        <f t="shared" si="385"/>
        <v>0.40480720511006474</v>
      </c>
    </row>
    <row r="952" spans="1:40" ht="18.75" hidden="1" x14ac:dyDescent="0.25">
      <c r="B952" s="233" t="s">
        <v>1382</v>
      </c>
      <c r="C952" s="281"/>
      <c r="D952" s="234">
        <f t="shared" ref="D952:G954" si="388">+D891</f>
        <v>101403084626.31569</v>
      </c>
      <c r="E952" s="234">
        <f t="shared" si="388"/>
        <v>0</v>
      </c>
      <c r="F952" s="234">
        <f t="shared" si="388"/>
        <v>1162179794</v>
      </c>
      <c r="G952" s="234">
        <f t="shared" si="388"/>
        <v>0</v>
      </c>
      <c r="H952" s="234">
        <f t="shared" si="386"/>
        <v>100240904832.31569</v>
      </c>
      <c r="I952" s="234">
        <f>+P10</f>
        <v>47656076346.75</v>
      </c>
      <c r="J952" s="234">
        <f>+H952-I952</f>
        <v>52584828485.565689</v>
      </c>
      <c r="K952" s="235">
        <f>+I952/H952</f>
        <v>0.4754154646396071</v>
      </c>
      <c r="L952" s="234">
        <f>+J10</f>
        <v>47639663153.75</v>
      </c>
      <c r="M952" s="234">
        <f t="shared" si="387"/>
        <v>52601241678.565689</v>
      </c>
      <c r="N952" s="236">
        <f>+L952/H952</f>
        <v>0.47525172716110514</v>
      </c>
      <c r="O952" s="234">
        <f>+S10</f>
        <v>47445791026.75</v>
      </c>
      <c r="P952" s="236">
        <f t="shared" si="384"/>
        <v>0.47331766513997403</v>
      </c>
      <c r="Q952" s="236">
        <f t="shared" si="385"/>
        <v>0.21826560859578864</v>
      </c>
    </row>
    <row r="953" spans="1:40" ht="18.75" hidden="1" x14ac:dyDescent="0.25">
      <c r="A953"/>
      <c r="B953" s="233" t="s">
        <v>1383</v>
      </c>
      <c r="C953" s="281"/>
      <c r="D953" s="234">
        <f t="shared" si="388"/>
        <v>47968359369.663406</v>
      </c>
      <c r="E953" s="234">
        <f t="shared" si="388"/>
        <v>0</v>
      </c>
      <c r="F953" s="234">
        <f t="shared" si="388"/>
        <v>0</v>
      </c>
      <c r="G953" s="234">
        <f t="shared" si="388"/>
        <v>0</v>
      </c>
      <c r="H953" s="234">
        <f t="shared" si="386"/>
        <v>47968359369.663406</v>
      </c>
      <c r="I953" s="234">
        <f>+P49</f>
        <v>36940717998.559998</v>
      </c>
      <c r="J953" s="234">
        <f t="shared" ref="J953:J962" si="389">+H953-I953</f>
        <v>11027641371.103409</v>
      </c>
      <c r="K953" s="235">
        <f t="shared" ref="K953:K968" si="390">+I953/H953</f>
        <v>0.77010592990850524</v>
      </c>
      <c r="L953" s="234">
        <f>+J49</f>
        <v>30533670309.560001</v>
      </c>
      <c r="M953" s="234">
        <f t="shared" si="387"/>
        <v>17434689060.103405</v>
      </c>
      <c r="N953" s="236">
        <f>+L953/H953</f>
        <v>0.63653772425809474</v>
      </c>
      <c r="O953" s="234">
        <f>+S49</f>
        <v>19529197015</v>
      </c>
      <c r="P953" s="236">
        <f t="shared" si="384"/>
        <v>0.40712664080295469</v>
      </c>
      <c r="Q953" s="236">
        <f t="shared" si="385"/>
        <v>0.13989288948729012</v>
      </c>
    </row>
    <row r="954" spans="1:40" ht="18.75" hidden="1" x14ac:dyDescent="0.25">
      <c r="A954"/>
      <c r="B954" s="233" t="s">
        <v>1384</v>
      </c>
      <c r="C954" s="281"/>
      <c r="D954" s="234">
        <f t="shared" si="388"/>
        <v>14948523434.432997</v>
      </c>
      <c r="E954" s="234">
        <f t="shared" si="388"/>
        <v>534000000</v>
      </c>
      <c r="F954" s="234">
        <f t="shared" si="388"/>
        <v>388025000</v>
      </c>
      <c r="G954" s="234">
        <f t="shared" si="388"/>
        <v>938633358</v>
      </c>
      <c r="H954" s="234">
        <f t="shared" si="386"/>
        <v>16033131792.432997</v>
      </c>
      <c r="I954" s="234">
        <f>+P102</f>
        <v>12354711538.816998</v>
      </c>
      <c r="J954" s="234">
        <f t="shared" si="389"/>
        <v>3678420253.6159992</v>
      </c>
      <c r="K954" s="235">
        <f t="shared" si="390"/>
        <v>0.77057381544433712</v>
      </c>
      <c r="L954" s="234">
        <f>+J102</f>
        <v>9549779725.0299988</v>
      </c>
      <c r="M954" s="234">
        <f t="shared" si="387"/>
        <v>6483352067.402998</v>
      </c>
      <c r="N954" s="236">
        <f t="shared" ref="N954:N968" si="391">+L954/H954</f>
        <v>0.59562784418307568</v>
      </c>
      <c r="O954" s="234">
        <f>+S102</f>
        <v>5471857156.2799997</v>
      </c>
      <c r="P954" s="236">
        <f t="shared" si="384"/>
        <v>0.34128436210213775</v>
      </c>
      <c r="Q954" s="236">
        <f t="shared" si="385"/>
        <v>4.3753216241524187E-2</v>
      </c>
    </row>
    <row r="955" spans="1:40" ht="18.75" hidden="1" x14ac:dyDescent="0.25">
      <c r="A955"/>
      <c r="B955" s="237" t="s">
        <v>1385</v>
      </c>
      <c r="C955" s="282"/>
      <c r="D955" s="234">
        <f>+D907</f>
        <v>583469823.82200003</v>
      </c>
      <c r="E955" s="234">
        <f>+E907</f>
        <v>100179794</v>
      </c>
      <c r="F955" s="234">
        <f>+F907</f>
        <v>0</v>
      </c>
      <c r="G955" s="234">
        <f>+G907</f>
        <v>0</v>
      </c>
      <c r="H955" s="234">
        <f t="shared" si="386"/>
        <v>683649617.82200003</v>
      </c>
      <c r="I955" s="234">
        <f>+P345+P358</f>
        <v>669660587.25800002</v>
      </c>
      <c r="J955" s="234">
        <f t="shared" si="389"/>
        <v>13989030.56400001</v>
      </c>
      <c r="K955" s="235">
        <f t="shared" si="390"/>
        <v>0.97953771903132647</v>
      </c>
      <c r="L955" s="234">
        <f>+J345+J358</f>
        <v>631983236.25800002</v>
      </c>
      <c r="M955" s="234">
        <f t="shared" si="387"/>
        <v>51666381.56400001</v>
      </c>
      <c r="N955" s="236">
        <f t="shared" si="391"/>
        <v>0.92442564112212777</v>
      </c>
      <c r="O955" s="234">
        <f>+S345+S358</f>
        <v>613146170.25800002</v>
      </c>
      <c r="P955" s="236">
        <f t="shared" si="384"/>
        <v>0.89687195644369277</v>
      </c>
      <c r="Q955" s="236">
        <f t="shared" si="385"/>
        <v>2.8954907854618272E-3</v>
      </c>
    </row>
    <row r="956" spans="1:40" ht="18.75" x14ac:dyDescent="0.25">
      <c r="A956"/>
      <c r="B956" s="229" t="s">
        <v>1369</v>
      </c>
      <c r="C956" s="280"/>
      <c r="D956" s="230">
        <f>SUM(D957:D968)</f>
        <v>20687865055.099998</v>
      </c>
      <c r="E956" s="230">
        <f t="shared" ref="E956:O956" si="392">SUM(E957:E968)</f>
        <v>15540969182.25</v>
      </c>
      <c r="F956" s="230">
        <f t="shared" si="392"/>
        <v>14624944182.25</v>
      </c>
      <c r="G956" s="230">
        <f t="shared" si="392"/>
        <v>31734698235.550003</v>
      </c>
      <c r="H956" s="230">
        <f t="shared" si="392"/>
        <v>53338588290.649994</v>
      </c>
      <c r="I956" s="230">
        <f t="shared" si="392"/>
        <v>24896963474.400002</v>
      </c>
      <c r="J956" s="230">
        <f t="shared" si="392"/>
        <v>16668149644.900002</v>
      </c>
      <c r="K956" s="230">
        <f t="shared" si="392"/>
        <v>5.753833112892579</v>
      </c>
      <c r="L956" s="230">
        <f t="shared" si="392"/>
        <v>18312873907.77</v>
      </c>
      <c r="M956" s="230">
        <f t="shared" si="392"/>
        <v>20280893892.029999</v>
      </c>
      <c r="N956" s="231">
        <f>+L956/H956</f>
        <v>0.3433325570594481</v>
      </c>
      <c r="O956" s="230">
        <f t="shared" si="392"/>
        <v>8190343153.9799995</v>
      </c>
      <c r="P956" s="231">
        <f>+O956/H956</f>
        <v>0.15355380441172509</v>
      </c>
      <c r="Q956" s="231">
        <f t="shared" si="385"/>
        <v>8.3902158495902893E-2</v>
      </c>
    </row>
    <row r="957" spans="1:40" ht="18.75" x14ac:dyDescent="0.25">
      <c r="A957"/>
      <c r="B957" s="233" t="s">
        <v>1386</v>
      </c>
      <c r="C957" s="281"/>
      <c r="D957" s="234">
        <f>+D909</f>
        <v>6881297847</v>
      </c>
      <c r="E957" s="234">
        <f>+E909</f>
        <v>0</v>
      </c>
      <c r="F957" s="234">
        <f>+F373</f>
        <v>4284978039.6399999</v>
      </c>
      <c r="G957" s="234">
        <f>+G373</f>
        <v>2510638845.6399999</v>
      </c>
      <c r="H957" s="234">
        <f t="shared" si="386"/>
        <v>5106958653</v>
      </c>
      <c r="I957" s="234">
        <f>+P373</f>
        <v>5069553420</v>
      </c>
      <c r="J957" s="234">
        <f t="shared" si="389"/>
        <v>37405233</v>
      </c>
      <c r="K957" s="235">
        <f t="shared" si="390"/>
        <v>0.9926756342587526</v>
      </c>
      <c r="L957" s="234">
        <f>+J373</f>
        <v>4158721456</v>
      </c>
      <c r="M957" s="234">
        <f t="shared" si="387"/>
        <v>948237197</v>
      </c>
      <c r="N957" s="236">
        <f t="shared" si="391"/>
        <v>0.81432448127556833</v>
      </c>
      <c r="O957" s="234">
        <f>+S373</f>
        <v>2633737536</v>
      </c>
      <c r="P957" s="236">
        <f t="shared" si="384"/>
        <v>0.5157154609922</v>
      </c>
      <c r="Q957" s="236">
        <f t="shared" ref="Q957:Q968" si="393">+L957/$H$950</f>
        <v>1.9053574468919254E-2</v>
      </c>
    </row>
    <row r="958" spans="1:40" ht="18.75" x14ac:dyDescent="0.25">
      <c r="A958"/>
      <c r="B958" s="233" t="s">
        <v>1387</v>
      </c>
      <c r="C958" s="281"/>
      <c r="D958" s="234">
        <f>+D913</f>
        <v>8773077896</v>
      </c>
      <c r="E958" s="234">
        <f>+E913</f>
        <v>0</v>
      </c>
      <c r="F958" s="234">
        <f>+F423</f>
        <v>4741412126.04</v>
      </c>
      <c r="G958" s="234">
        <f>+G423</f>
        <v>1200000000</v>
      </c>
      <c r="H958" s="234">
        <f t="shared" si="386"/>
        <v>5231665769.96</v>
      </c>
      <c r="I958" s="234">
        <f>+P423</f>
        <v>5215068095.3600006</v>
      </c>
      <c r="J958" s="234">
        <f t="shared" si="389"/>
        <v>16597674.599999428</v>
      </c>
      <c r="K958" s="235">
        <f t="shared" si="390"/>
        <v>0.99682745891465341</v>
      </c>
      <c r="L958" s="234">
        <f>+J423</f>
        <v>4861918020.2900009</v>
      </c>
      <c r="M958" s="234">
        <f t="shared" si="387"/>
        <v>369747749.66999912</v>
      </c>
      <c r="N958" s="236">
        <f t="shared" si="391"/>
        <v>0.92932504369964253</v>
      </c>
      <c r="O958" s="234">
        <f>+S423</f>
        <v>2268999039.54</v>
      </c>
      <c r="P958" s="236">
        <f t="shared" si="384"/>
        <v>0.43370489234394421</v>
      </c>
      <c r="Q958" s="236">
        <f t="shared" si="393"/>
        <v>2.2275335831334408E-2</v>
      </c>
    </row>
    <row r="959" spans="1:40" ht="18.75" x14ac:dyDescent="0.25">
      <c r="A959"/>
      <c r="B959" s="233" t="s">
        <v>1388</v>
      </c>
      <c r="C959" s="281"/>
      <c r="D959" s="234">
        <f>+D917</f>
        <v>967500000</v>
      </c>
      <c r="E959" s="234">
        <f>+E917</f>
        <v>0</v>
      </c>
      <c r="F959" s="234">
        <f>+F538</f>
        <v>715928089</v>
      </c>
      <c r="G959" s="234">
        <f>+G538</f>
        <v>0</v>
      </c>
      <c r="H959" s="234">
        <f t="shared" si="386"/>
        <v>251571911</v>
      </c>
      <c r="I959" s="234">
        <f>+P538</f>
        <v>251571911</v>
      </c>
      <c r="J959" s="234">
        <f t="shared" si="389"/>
        <v>0</v>
      </c>
      <c r="K959" s="235">
        <f t="shared" si="390"/>
        <v>1</v>
      </c>
      <c r="L959" s="234">
        <f>+J538</f>
        <v>251571911</v>
      </c>
      <c r="M959" s="234">
        <f t="shared" si="387"/>
        <v>0</v>
      </c>
      <c r="N959" s="236">
        <f t="shared" si="391"/>
        <v>1</v>
      </c>
      <c r="O959" s="234">
        <f>+S538</f>
        <v>120157245</v>
      </c>
      <c r="P959" s="236">
        <f t="shared" si="384"/>
        <v>0.4776258387606715</v>
      </c>
      <c r="Q959" s="236">
        <f t="shared" si="393"/>
        <v>1.1526004305027989E-3</v>
      </c>
    </row>
    <row r="960" spans="1:40" ht="18.75" x14ac:dyDescent="0.25">
      <c r="A960"/>
      <c r="B960" s="233" t="s">
        <v>1389</v>
      </c>
      <c r="C960" s="281"/>
      <c r="D960" s="234">
        <f>+D921</f>
        <v>4065989312.0999999</v>
      </c>
      <c r="E960" s="234">
        <f>+E921</f>
        <v>500000000</v>
      </c>
      <c r="F960" s="234">
        <f>+F551</f>
        <v>4687149382.7999992</v>
      </c>
      <c r="G960" s="234">
        <f>+G551</f>
        <v>3865000000</v>
      </c>
      <c r="H960" s="234">
        <f t="shared" si="386"/>
        <v>3743839929.3000011</v>
      </c>
      <c r="I960" s="234">
        <f>+P551</f>
        <v>3743839929.3000002</v>
      </c>
      <c r="J960" s="234">
        <f t="shared" si="389"/>
        <v>0</v>
      </c>
      <c r="K960" s="235">
        <f t="shared" si="390"/>
        <v>0.99999999999999978</v>
      </c>
      <c r="L960" s="234">
        <f>+J551</f>
        <v>1836230537.8</v>
      </c>
      <c r="M960" s="234">
        <f t="shared" si="387"/>
        <v>1907609391.5000012</v>
      </c>
      <c r="N960" s="236">
        <f t="shared" si="391"/>
        <v>0.49046716004851371</v>
      </c>
      <c r="O960" s="234">
        <f>+S551</f>
        <v>739751539</v>
      </c>
      <c r="P960" s="236">
        <f t="shared" si="384"/>
        <v>0.19759165802217243</v>
      </c>
      <c r="Q960" s="236">
        <f t="shared" si="393"/>
        <v>8.4128633437564725E-3</v>
      </c>
    </row>
    <row r="961" spans="1:38" ht="18.75" x14ac:dyDescent="0.25">
      <c r="A961"/>
      <c r="B961" s="233" t="s">
        <v>1358</v>
      </c>
      <c r="C961" s="281"/>
      <c r="D961" s="234">
        <v>0</v>
      </c>
      <c r="E961" s="234">
        <f>+E926</f>
        <v>183304680.77000001</v>
      </c>
      <c r="F961" s="234">
        <f>+F578</f>
        <v>183304680.77000001</v>
      </c>
      <c r="G961" s="234">
        <f>+G578</f>
        <v>13579829355.990002</v>
      </c>
      <c r="H961" s="234">
        <f t="shared" si="386"/>
        <v>13579829355.990002</v>
      </c>
      <c r="I961" s="234">
        <f>+P578</f>
        <v>4009677501.5699997</v>
      </c>
      <c r="J961" s="234">
        <f t="shared" si="389"/>
        <v>9570151854.420002</v>
      </c>
      <c r="K961" s="235">
        <f t="shared" si="390"/>
        <v>0.29526714927395969</v>
      </c>
      <c r="L961" s="234">
        <f>+J578</f>
        <v>2820221405.7200003</v>
      </c>
      <c r="M961" s="234">
        <f t="shared" si="387"/>
        <v>10759607950.27</v>
      </c>
      <c r="N961" s="236">
        <f t="shared" si="391"/>
        <v>0.20767723450633888</v>
      </c>
      <c r="O961" s="234">
        <f>+S578</f>
        <v>930039205.57000005</v>
      </c>
      <c r="P961" s="236">
        <f t="shared" si="384"/>
        <v>6.8486810930342354E-2</v>
      </c>
      <c r="Q961" s="236">
        <f t="shared" si="393"/>
        <v>1.2921110283834832E-2</v>
      </c>
      <c r="X961" s="264"/>
      <c r="Y961" s="264"/>
      <c r="Z961" s="264"/>
      <c r="AA961" s="264"/>
      <c r="AB961" s="264"/>
      <c r="AC961" s="264"/>
      <c r="AD961" s="264"/>
      <c r="AE961" s="264"/>
      <c r="AF961" s="264"/>
      <c r="AG961" s="264"/>
      <c r="AH961" s="264"/>
      <c r="AI961" s="264"/>
      <c r="AJ961" s="264"/>
      <c r="AK961" s="264"/>
      <c r="AL961" s="264"/>
    </row>
    <row r="962" spans="1:38" ht="18.75" x14ac:dyDescent="0.25">
      <c r="A962"/>
      <c r="B962" s="233" t="s">
        <v>1360</v>
      </c>
      <c r="C962" s="281"/>
      <c r="D962" s="234">
        <v>0</v>
      </c>
      <c r="E962" s="234">
        <f>+E506</f>
        <v>0</v>
      </c>
      <c r="F962" s="234">
        <f>+F682</f>
        <v>0</v>
      </c>
      <c r="G962" s="234">
        <f>+G682</f>
        <v>7459230033.9200001</v>
      </c>
      <c r="H962" s="234">
        <f t="shared" si="386"/>
        <v>7459230033.9200001</v>
      </c>
      <c r="I962" s="234">
        <f>+P682</f>
        <v>2836039790</v>
      </c>
      <c r="J962" s="234">
        <f t="shared" si="389"/>
        <v>4623190243.9200001</v>
      </c>
      <c r="K962" s="235">
        <f t="shared" si="390"/>
        <v>0.38020543368463389</v>
      </c>
      <c r="L962" s="234">
        <f>+J682</f>
        <v>1963405938</v>
      </c>
      <c r="M962" s="234">
        <f t="shared" si="387"/>
        <v>5495824095.9200001</v>
      </c>
      <c r="N962" s="236">
        <f t="shared" si="391"/>
        <v>0.26321831195332962</v>
      </c>
      <c r="O962" s="234">
        <f>+S682</f>
        <v>697791081.20000005</v>
      </c>
      <c r="P962" s="236">
        <f t="shared" si="384"/>
        <v>9.354733370962881E-2</v>
      </c>
      <c r="Q962" s="236">
        <f t="shared" si="393"/>
        <v>8.9955294309091282E-3</v>
      </c>
      <c r="X962" s="264"/>
      <c r="Y962" s="264"/>
      <c r="Z962" s="264"/>
      <c r="AA962" s="264"/>
      <c r="AB962" s="264"/>
      <c r="AC962" s="264"/>
      <c r="AD962" s="264"/>
      <c r="AE962" s="264"/>
      <c r="AF962" s="264"/>
      <c r="AG962" s="264"/>
      <c r="AH962" s="264"/>
      <c r="AI962" s="264"/>
      <c r="AJ962" s="264"/>
      <c r="AK962" s="264"/>
      <c r="AL962" s="264"/>
    </row>
    <row r="963" spans="1:38" ht="37.5" x14ac:dyDescent="0.25">
      <c r="A963"/>
      <c r="B963" s="237" t="s">
        <v>1661</v>
      </c>
      <c r="C963" s="282"/>
      <c r="D963" s="234">
        <f>+D703</f>
        <v>0</v>
      </c>
      <c r="E963" s="234">
        <f>+E703</f>
        <v>3962856579.6399999</v>
      </c>
      <c r="F963" s="234">
        <f>+F703</f>
        <v>0</v>
      </c>
      <c r="G963" s="234">
        <f>+G703</f>
        <v>0</v>
      </c>
      <c r="H963" s="234">
        <f>+H703</f>
        <v>3962856579.6399999</v>
      </c>
      <c r="I963" s="234">
        <f>+P703</f>
        <v>989238512</v>
      </c>
      <c r="J963" s="234">
        <f>+J703</f>
        <v>789397512</v>
      </c>
      <c r="K963" s="235">
        <f t="shared" si="390"/>
        <v>0.24962763403611896</v>
      </c>
      <c r="L963" s="234">
        <f>+J703</f>
        <v>789397512</v>
      </c>
      <c r="M963" s="234">
        <f>+M703</f>
        <v>309658188</v>
      </c>
      <c r="N963" s="236">
        <f t="shared" si="391"/>
        <v>0.19919911208891433</v>
      </c>
      <c r="O963" s="234">
        <f>+S703</f>
        <v>309658188</v>
      </c>
      <c r="P963" s="236">
        <f t="shared" si="384"/>
        <v>7.8140145063773786E-2</v>
      </c>
      <c r="Q963" s="236">
        <f t="shared" si="393"/>
        <v>3.6166991320785344E-3</v>
      </c>
      <c r="X963" s="264"/>
      <c r="Y963" s="264"/>
      <c r="Z963" s="264"/>
      <c r="AA963" s="264"/>
      <c r="AB963" s="264"/>
      <c r="AC963" s="264"/>
      <c r="AD963" s="264"/>
      <c r="AE963" s="264"/>
      <c r="AF963" s="264"/>
      <c r="AG963" s="264"/>
      <c r="AH963" s="264"/>
      <c r="AI963" s="264"/>
      <c r="AJ963" s="264"/>
      <c r="AK963" s="264"/>
      <c r="AL963" s="264"/>
    </row>
    <row r="964" spans="1:38" ht="37.5" x14ac:dyDescent="0.25">
      <c r="A964"/>
      <c r="B964" s="237" t="s">
        <v>1662</v>
      </c>
      <c r="C964" s="282"/>
      <c r="D964" s="234">
        <f>+D741</f>
        <v>0</v>
      </c>
      <c r="E964" s="234">
        <f>+E741</f>
        <v>425000000</v>
      </c>
      <c r="F964" s="234">
        <f>+F741</f>
        <v>0</v>
      </c>
      <c r="G964" s="234">
        <f>+G741</f>
        <v>0</v>
      </c>
      <c r="H964" s="234">
        <f>+H741</f>
        <v>425000000</v>
      </c>
      <c r="I964" s="234">
        <f>+P741</f>
        <v>0</v>
      </c>
      <c r="J964" s="234">
        <f>+J741</f>
        <v>0</v>
      </c>
      <c r="K964" s="235">
        <f t="shared" si="390"/>
        <v>0</v>
      </c>
      <c r="L964" s="234">
        <f>+J741</f>
        <v>0</v>
      </c>
      <c r="M964" s="234">
        <f>+M741</f>
        <v>0</v>
      </c>
      <c r="N964" s="236">
        <f t="shared" si="391"/>
        <v>0</v>
      </c>
      <c r="O964" s="234">
        <f>+S741</f>
        <v>0</v>
      </c>
      <c r="P964" s="236">
        <f t="shared" si="384"/>
        <v>0</v>
      </c>
      <c r="Q964" s="236">
        <f t="shared" si="393"/>
        <v>0</v>
      </c>
      <c r="X964" s="264"/>
      <c r="Y964" s="264"/>
      <c r="Z964" s="264"/>
      <c r="AA964" s="264"/>
      <c r="AB964" s="264"/>
      <c r="AC964" s="264"/>
      <c r="AD964" s="264"/>
      <c r="AE964" s="264"/>
      <c r="AF964" s="264"/>
      <c r="AG964" s="264"/>
      <c r="AH964" s="264"/>
      <c r="AI964" s="264"/>
      <c r="AJ964" s="264"/>
      <c r="AK964" s="264"/>
      <c r="AL964" s="264"/>
    </row>
    <row r="965" spans="1:38" ht="18.75" x14ac:dyDescent="0.25">
      <c r="A965"/>
      <c r="B965" s="237" t="s">
        <v>1663</v>
      </c>
      <c r="C965" s="282"/>
      <c r="D965" s="234">
        <f>+D752</f>
        <v>0</v>
      </c>
      <c r="E965" s="234">
        <f>+E752</f>
        <v>715928089</v>
      </c>
      <c r="F965" s="234">
        <f>+F752</f>
        <v>0</v>
      </c>
      <c r="G965" s="234">
        <f>+G752</f>
        <v>0</v>
      </c>
      <c r="H965" s="234">
        <f>+H752</f>
        <v>715928089</v>
      </c>
      <c r="I965" s="234">
        <f>+P752</f>
        <v>10121100</v>
      </c>
      <c r="J965" s="234">
        <f>+J752</f>
        <v>0</v>
      </c>
      <c r="K965" s="235">
        <f t="shared" si="390"/>
        <v>1.4137034369104073E-2</v>
      </c>
      <c r="L965" s="234">
        <f>+J752</f>
        <v>0</v>
      </c>
      <c r="M965" s="234">
        <f>+M752</f>
        <v>0</v>
      </c>
      <c r="N965" s="236">
        <f t="shared" si="391"/>
        <v>0</v>
      </c>
      <c r="O965" s="234">
        <f>+S752</f>
        <v>0</v>
      </c>
      <c r="P965" s="236">
        <f t="shared" si="384"/>
        <v>0</v>
      </c>
      <c r="Q965" s="236">
        <f t="shared" si="393"/>
        <v>0</v>
      </c>
      <c r="V965" s="264"/>
      <c r="W965" s="264"/>
      <c r="X965" s="264"/>
      <c r="Y965" s="264"/>
      <c r="Z965" s="264"/>
      <c r="AA965" s="264"/>
      <c r="AB965" s="264"/>
      <c r="AC965" s="264"/>
      <c r="AD965" s="264"/>
      <c r="AE965" s="264"/>
      <c r="AF965" s="264"/>
      <c r="AG965" s="264"/>
      <c r="AH965" s="264"/>
      <c r="AI965" s="264"/>
      <c r="AJ965" s="264"/>
      <c r="AK965" s="264"/>
      <c r="AL965" s="264"/>
    </row>
    <row r="966" spans="1:38" ht="37.5" x14ac:dyDescent="0.25">
      <c r="A966"/>
      <c r="B966" s="237" t="s">
        <v>1664</v>
      </c>
      <c r="C966" s="282"/>
      <c r="D966" s="234">
        <f>+D762</f>
        <v>0</v>
      </c>
      <c r="E966" s="234">
        <f>+E762</f>
        <v>4655405709.04</v>
      </c>
      <c r="F966" s="234">
        <f>+F762</f>
        <v>12171864</v>
      </c>
      <c r="G966" s="234">
        <f>+G762</f>
        <v>620000000</v>
      </c>
      <c r="H966" s="234">
        <f>+H762</f>
        <v>5263233845.04</v>
      </c>
      <c r="I966" s="234">
        <f>+P762</f>
        <v>1075946625.1700001</v>
      </c>
      <c r="J966" s="234">
        <f>+J762</f>
        <v>1007582232.96</v>
      </c>
      <c r="K966" s="235">
        <f t="shared" si="390"/>
        <v>0.20442690878801775</v>
      </c>
      <c r="L966" s="234">
        <f>+J762</f>
        <v>1007582232.96</v>
      </c>
      <c r="M966" s="234">
        <f>+M762</f>
        <v>398538346.67000002</v>
      </c>
      <c r="N966" s="236">
        <f t="shared" si="391"/>
        <v>0.19143786170730981</v>
      </c>
      <c r="O966" s="234">
        <f>+S762</f>
        <v>398538346.67000002</v>
      </c>
      <c r="P966" s="236">
        <f t="shared" si="384"/>
        <v>7.5721193168260453E-2</v>
      </c>
      <c r="Q966" s="236">
        <f t="shared" si="393"/>
        <v>4.6163330033958654E-3</v>
      </c>
      <c r="V966" s="264"/>
      <c r="W966" s="264"/>
      <c r="X966" s="264"/>
      <c r="Y966" s="264"/>
      <c r="Z966" s="264"/>
      <c r="AA966" s="264"/>
      <c r="AB966" s="264"/>
      <c r="AC966" s="264"/>
      <c r="AD966" s="264"/>
      <c r="AE966" s="264"/>
      <c r="AF966" s="264"/>
      <c r="AG966" s="264"/>
      <c r="AH966" s="264"/>
      <c r="AI966" s="264"/>
      <c r="AJ966" s="264"/>
      <c r="AK966" s="264"/>
      <c r="AL966" s="264"/>
    </row>
    <row r="967" spans="1:38" ht="37.5" x14ac:dyDescent="0.25">
      <c r="A967"/>
      <c r="B967" s="237" t="s">
        <v>1665</v>
      </c>
      <c r="C967" s="282"/>
      <c r="D967" s="234">
        <f t="shared" ref="D967:M967" si="394">+D850</f>
        <v>0</v>
      </c>
      <c r="E967" s="234">
        <f t="shared" si="394"/>
        <v>389324741</v>
      </c>
      <c r="F967" s="234">
        <f t="shared" si="394"/>
        <v>0</v>
      </c>
      <c r="G967" s="234">
        <f>+G850</f>
        <v>0</v>
      </c>
      <c r="H967" s="234">
        <f t="shared" si="394"/>
        <v>389324741</v>
      </c>
      <c r="I967" s="234">
        <f>+P850</f>
        <v>158620590</v>
      </c>
      <c r="J967" s="234">
        <f t="shared" si="394"/>
        <v>115120590</v>
      </c>
      <c r="K967" s="235">
        <f t="shared" si="390"/>
        <v>0.4074248905748325</v>
      </c>
      <c r="L967" s="234">
        <f>+J850</f>
        <v>115120590</v>
      </c>
      <c r="M967" s="234">
        <f t="shared" si="394"/>
        <v>91670973</v>
      </c>
      <c r="N967" s="236">
        <f t="shared" si="391"/>
        <v>0.29569297266931205</v>
      </c>
      <c r="O967" s="234">
        <f>+S850</f>
        <v>91670973</v>
      </c>
      <c r="P967" s="236">
        <f t="shared" si="384"/>
        <v>0.23546146274839491</v>
      </c>
      <c r="Q967" s="236">
        <f t="shared" si="393"/>
        <v>5.274358375953037E-4</v>
      </c>
      <c r="V967" s="264"/>
      <c r="W967" s="264"/>
    </row>
    <row r="968" spans="1:38" ht="18.75" x14ac:dyDescent="0.25">
      <c r="A968"/>
      <c r="B968" s="237" t="s">
        <v>1666</v>
      </c>
      <c r="C968" s="282"/>
      <c r="D968" s="234">
        <f t="shared" ref="D968:M968" si="395">+D856</f>
        <v>0</v>
      </c>
      <c r="E968" s="234">
        <f t="shared" si="395"/>
        <v>4709149382.7999992</v>
      </c>
      <c r="F968" s="234">
        <f t="shared" si="395"/>
        <v>0</v>
      </c>
      <c r="G968" s="234">
        <f>+G856</f>
        <v>2500000000</v>
      </c>
      <c r="H968" s="234">
        <f t="shared" si="395"/>
        <v>7209149382.7999992</v>
      </c>
      <c r="I968" s="234">
        <f>+P856</f>
        <v>1537286000</v>
      </c>
      <c r="J968" s="234">
        <f t="shared" si="395"/>
        <v>508704304</v>
      </c>
      <c r="K968" s="235">
        <f t="shared" si="390"/>
        <v>0.21324096899250622</v>
      </c>
      <c r="L968" s="234">
        <f>+J856</f>
        <v>508704304</v>
      </c>
      <c r="M968" s="234">
        <f t="shared" si="395"/>
        <v>0</v>
      </c>
      <c r="N968" s="236">
        <f t="shared" si="391"/>
        <v>7.0563706893589387E-2</v>
      </c>
      <c r="O968" s="234">
        <f>+S856</f>
        <v>0</v>
      </c>
      <c r="P968" s="236">
        <f t="shared" si="384"/>
        <v>0</v>
      </c>
      <c r="Q968" s="236">
        <f t="shared" si="393"/>
        <v>2.3306767335762959E-3</v>
      </c>
      <c r="V968" s="264"/>
      <c r="W968" s="264"/>
    </row>
    <row r="969" spans="1:38" x14ac:dyDescent="0.25">
      <c r="A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V969" s="264"/>
      <c r="W969" s="264"/>
    </row>
    <row r="970" spans="1:38" x14ac:dyDescent="0.25">
      <c r="U970"/>
      <c r="V970" s="264"/>
      <c r="W970" s="264"/>
    </row>
    <row r="971" spans="1:38" x14ac:dyDescent="0.25">
      <c r="H971" s="346"/>
    </row>
    <row r="972" spans="1:38" x14ac:dyDescent="0.25">
      <c r="J972" s="333"/>
      <c r="P972" s="333"/>
      <c r="T972"/>
    </row>
    <row r="973" spans="1:38" x14ac:dyDescent="0.25">
      <c r="P973" s="333"/>
    </row>
  </sheetData>
  <autoFilter ref="A7:AL971" xr:uid="{2332C73D-15A4-4B0D-8FF5-5CC91FAFBFAE}"/>
  <mergeCells count="15">
    <mergeCell ref="B884:S884"/>
    <mergeCell ref="A1:S2"/>
    <mergeCell ref="A3:S4"/>
    <mergeCell ref="A5:S6"/>
    <mergeCell ref="B948:Q948"/>
    <mergeCell ref="B940:G940"/>
    <mergeCell ref="B941:G941"/>
    <mergeCell ref="H940:I940"/>
    <mergeCell ref="H941:I941"/>
    <mergeCell ref="J940:K940"/>
    <mergeCell ref="J941:K941"/>
    <mergeCell ref="H939:I939"/>
    <mergeCell ref="J939:K939"/>
    <mergeCell ref="B938:L938"/>
    <mergeCell ref="B939:G93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15B42-1236-434C-BBE4-5CA55FBF0941}">
  <dimension ref="A1:AC325"/>
  <sheetViews>
    <sheetView showGridLines="0" zoomScaleNormal="100" workbookViewId="0">
      <pane xSplit="2" ySplit="7" topLeftCell="C182" activePane="bottomRight" state="frozen"/>
      <selection pane="topRight" activeCell="C1" sqref="C1"/>
      <selection pane="bottomLeft" activeCell="A8" sqref="A8"/>
      <selection pane="bottomRight" activeCell="D223" sqref="D223"/>
    </sheetView>
  </sheetViews>
  <sheetFormatPr baseColWidth="10" defaultColWidth="14.7109375" defaultRowHeight="15" x14ac:dyDescent="0.25"/>
  <cols>
    <col min="1" max="1" width="18.140625" style="126" customWidth="1"/>
    <col min="2" max="2" width="65.7109375" style="126" customWidth="1"/>
    <col min="3" max="3" width="19.7109375" style="126" bestFit="1" customWidth="1"/>
    <col min="4" max="4" width="20.85546875" style="126" bestFit="1" customWidth="1"/>
    <col min="5" max="5" width="22.140625" style="126" bestFit="1" customWidth="1"/>
    <col min="6" max="9" width="19.7109375" style="126" bestFit="1" customWidth="1"/>
    <col min="10" max="10" width="18.85546875" style="126" bestFit="1" customWidth="1"/>
    <col min="11" max="11" width="10.5703125" style="342" bestFit="1" customWidth="1"/>
    <col min="12" max="12" width="5.28515625" style="109" customWidth="1"/>
    <col min="13" max="13" width="16.140625" style="126" hidden="1" customWidth="1"/>
    <col min="14" max="14" width="45.7109375" style="126" hidden="1" customWidth="1"/>
    <col min="15" max="15" width="18.85546875" style="126" hidden="1" customWidth="1"/>
    <col min="16" max="16" width="17.85546875" style="126" hidden="1" customWidth="1"/>
    <col min="17" max="17" width="13.5703125" style="126" hidden="1" customWidth="1"/>
    <col min="18" max="18" width="18.85546875" style="126" hidden="1" customWidth="1"/>
    <col min="19" max="21" width="17.85546875" style="126" hidden="1" customWidth="1"/>
    <col min="22" max="22" width="18.85546875" style="126" hidden="1" customWidth="1"/>
    <col min="23" max="23" width="12.7109375" style="126" hidden="1" customWidth="1"/>
    <col min="24" max="24" width="17.85546875" style="126" bestFit="1" customWidth="1"/>
    <col min="25" max="27" width="2.28515625" style="126" customWidth="1"/>
    <col min="28" max="28" width="16.85546875" style="126" bestFit="1" customWidth="1"/>
    <col min="29" max="29" width="17.85546875" style="126" bestFit="1" customWidth="1"/>
    <col min="30" max="16384" width="14.7109375" style="126"/>
  </cols>
  <sheetData>
    <row r="1" spans="1:29" s="24" customFormat="1" x14ac:dyDescent="0.25">
      <c r="A1" s="352" t="s">
        <v>764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72"/>
    </row>
    <row r="2" spans="1:29" s="24" customFormat="1" x14ac:dyDescent="0.25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72"/>
    </row>
    <row r="3" spans="1:29" s="24" customFormat="1" x14ac:dyDescent="0.25">
      <c r="A3" s="352" t="s">
        <v>765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72"/>
    </row>
    <row r="4" spans="1:29" s="24" customFormat="1" x14ac:dyDescent="0.25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72"/>
    </row>
    <row r="5" spans="1:29" s="24" customFormat="1" x14ac:dyDescent="0.25">
      <c r="A5" s="353" t="s">
        <v>1785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72"/>
    </row>
    <row r="6" spans="1:29" s="24" customFormat="1" ht="15.75" thickBot="1" x14ac:dyDescent="0.3">
      <c r="A6" s="353"/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72"/>
    </row>
    <row r="7" spans="1:29" s="24" customFormat="1" ht="30" x14ac:dyDescent="0.25">
      <c r="A7" s="144" t="s">
        <v>0</v>
      </c>
      <c r="B7" s="145" t="s">
        <v>1</v>
      </c>
      <c r="C7" s="145" t="s">
        <v>766</v>
      </c>
      <c r="D7" s="145" t="s">
        <v>6</v>
      </c>
      <c r="E7" s="145" t="s">
        <v>5</v>
      </c>
      <c r="F7" s="145" t="s">
        <v>767</v>
      </c>
      <c r="G7" s="145" t="s">
        <v>854</v>
      </c>
      <c r="H7" s="145" t="s">
        <v>855</v>
      </c>
      <c r="I7" s="145" t="s">
        <v>856</v>
      </c>
      <c r="J7" s="146" t="s">
        <v>857</v>
      </c>
      <c r="K7" s="337" t="s">
        <v>858</v>
      </c>
      <c r="L7" s="72"/>
      <c r="M7" s="144" t="s">
        <v>0</v>
      </c>
      <c r="N7" s="145" t="s">
        <v>1</v>
      </c>
      <c r="O7" s="145" t="s">
        <v>766</v>
      </c>
      <c r="P7" s="145" t="s">
        <v>6</v>
      </c>
      <c r="Q7" s="145" t="s">
        <v>5</v>
      </c>
      <c r="R7" s="145" t="s">
        <v>767</v>
      </c>
      <c r="S7" s="145" t="s">
        <v>854</v>
      </c>
      <c r="T7" s="145" t="s">
        <v>855</v>
      </c>
      <c r="U7" s="145" t="s">
        <v>856</v>
      </c>
      <c r="V7" s="146" t="s">
        <v>857</v>
      </c>
      <c r="W7" s="147" t="s">
        <v>858</v>
      </c>
    </row>
    <row r="8" spans="1:29" s="24" customFormat="1" x14ac:dyDescent="0.25">
      <c r="A8" s="148"/>
      <c r="B8" s="149" t="s">
        <v>859</v>
      </c>
      <c r="C8" s="150">
        <f>+C9+C151</f>
        <v>185591302312.50119</v>
      </c>
      <c r="D8" s="150">
        <f t="shared" ref="D8:J8" si="0">+D9+D151</f>
        <v>32673331593.549999</v>
      </c>
      <c r="E8" s="150">
        <f t="shared" si="0"/>
        <v>0</v>
      </c>
      <c r="F8" s="150">
        <f t="shared" si="0"/>
        <v>218264633906.05118</v>
      </c>
      <c r="G8" s="150">
        <f t="shared" si="0"/>
        <v>83249298318.390015</v>
      </c>
      <c r="H8" s="150">
        <f t="shared" si="0"/>
        <v>13027261789.57</v>
      </c>
      <c r="I8" s="150">
        <f t="shared" si="0"/>
        <v>83249298318.390015</v>
      </c>
      <c r="J8" s="150">
        <f t="shared" si="0"/>
        <v>135025445787.66119</v>
      </c>
      <c r="K8" s="151">
        <f>+J8/F8</f>
        <v>0.6186318111700172</v>
      </c>
      <c r="L8" s="75"/>
      <c r="M8" s="148"/>
      <c r="N8" s="149" t="s">
        <v>859</v>
      </c>
      <c r="O8" s="150">
        <f t="shared" ref="O8:V8" si="1">+O9+O151</f>
        <v>185591302312.50119</v>
      </c>
      <c r="P8" s="150">
        <f t="shared" si="1"/>
        <v>32673331593.549999</v>
      </c>
      <c r="Q8" s="150">
        <f t="shared" si="1"/>
        <v>0</v>
      </c>
      <c r="R8" s="150">
        <f t="shared" si="1"/>
        <v>215210329349.05118</v>
      </c>
      <c r="S8" s="150">
        <f t="shared" si="1"/>
        <v>83249492318.390015</v>
      </c>
      <c r="T8" s="150">
        <f t="shared" si="1"/>
        <v>13027119789.57</v>
      </c>
      <c r="U8" s="150">
        <f t="shared" si="1"/>
        <v>83249492318.390015</v>
      </c>
      <c r="V8" s="150">
        <f t="shared" si="1"/>
        <v>131970665230.66119</v>
      </c>
      <c r="W8" s="151">
        <f>+V8/R8</f>
        <v>0.61321715193612769</v>
      </c>
      <c r="X8" s="80"/>
      <c r="Z8" s="80"/>
      <c r="AA8" s="80"/>
      <c r="AB8" s="80"/>
      <c r="AC8" s="80"/>
    </row>
    <row r="9" spans="1:29" s="24" customFormat="1" x14ac:dyDescent="0.25">
      <c r="A9" s="148">
        <v>1</v>
      </c>
      <c r="B9" s="149" t="s">
        <v>860</v>
      </c>
      <c r="C9" s="150">
        <f>C10</f>
        <v>185088842772.21118</v>
      </c>
      <c r="D9" s="150">
        <f t="shared" ref="D9:J9" si="2">D10</f>
        <v>4058633358</v>
      </c>
      <c r="E9" s="150">
        <f t="shared" si="2"/>
        <v>0</v>
      </c>
      <c r="F9" s="150">
        <f t="shared" si="2"/>
        <v>189147476130.21118</v>
      </c>
      <c r="G9" s="150">
        <f t="shared" si="2"/>
        <v>79875285886.320007</v>
      </c>
      <c r="H9" s="150">
        <f t="shared" si="2"/>
        <v>12690875497</v>
      </c>
      <c r="I9" s="150">
        <f t="shared" si="2"/>
        <v>79875285886.320007</v>
      </c>
      <c r="J9" s="150">
        <f t="shared" si="2"/>
        <v>109282300443.89119</v>
      </c>
      <c r="K9" s="151">
        <f t="shared" ref="K9:K74" si="3">+J9/F9</f>
        <v>0.57776240360014142</v>
      </c>
      <c r="L9" s="75"/>
      <c r="M9" s="148">
        <v>1</v>
      </c>
      <c r="N9" s="149" t="s">
        <v>860</v>
      </c>
      <c r="O9" s="150">
        <f>O10</f>
        <v>185088842772.21118</v>
      </c>
      <c r="P9" s="150">
        <f t="shared" ref="P9:V9" si="4">P10</f>
        <v>4058633358</v>
      </c>
      <c r="Q9" s="150">
        <f t="shared" si="4"/>
        <v>0</v>
      </c>
      <c r="R9" s="150">
        <f t="shared" si="4"/>
        <v>189007616130.21118</v>
      </c>
      <c r="S9" s="150">
        <f t="shared" si="4"/>
        <v>79875479886.320007</v>
      </c>
      <c r="T9" s="150">
        <f t="shared" si="4"/>
        <v>12690733497</v>
      </c>
      <c r="U9" s="150">
        <f t="shared" si="4"/>
        <v>79875479886.320007</v>
      </c>
      <c r="V9" s="150">
        <f t="shared" si="4"/>
        <v>109141964443.89119</v>
      </c>
      <c r="W9" s="151">
        <f t="shared" ref="W9:W74" si="5">+V9/R9</f>
        <v>0.57744744195229192</v>
      </c>
      <c r="X9" s="80"/>
      <c r="Y9" s="306"/>
      <c r="Z9" s="306"/>
      <c r="AA9" s="80"/>
      <c r="AB9" s="306"/>
      <c r="AC9" s="306"/>
    </row>
    <row r="10" spans="1:29" s="4" customFormat="1" x14ac:dyDescent="0.25">
      <c r="A10" s="149" t="s">
        <v>861</v>
      </c>
      <c r="B10" s="149" t="s">
        <v>862</v>
      </c>
      <c r="C10" s="150">
        <f>C11+C20+C37+C42+C129</f>
        <v>185088842772.21118</v>
      </c>
      <c r="D10" s="150">
        <f t="shared" ref="D10:J10" si="6">D11+D20+D37+D42+D129</f>
        <v>4058633358</v>
      </c>
      <c r="E10" s="150">
        <f t="shared" si="6"/>
        <v>0</v>
      </c>
      <c r="F10" s="150">
        <f t="shared" si="6"/>
        <v>189147476130.21118</v>
      </c>
      <c r="G10" s="150">
        <f t="shared" si="6"/>
        <v>79875285886.320007</v>
      </c>
      <c r="H10" s="150">
        <f t="shared" si="6"/>
        <v>12690875497</v>
      </c>
      <c r="I10" s="150">
        <f t="shared" si="6"/>
        <v>79875285886.320007</v>
      </c>
      <c r="J10" s="150">
        <f t="shared" si="6"/>
        <v>109282300443.89119</v>
      </c>
      <c r="K10" s="151">
        <f t="shared" si="3"/>
        <v>0.57776240360014142</v>
      </c>
      <c r="L10" s="81"/>
      <c r="M10" s="149" t="s">
        <v>861</v>
      </c>
      <c r="N10" s="149" t="s">
        <v>862</v>
      </c>
      <c r="O10" s="150">
        <f t="shared" ref="O10:V10" si="7">O11+O20+O37+O42+O129</f>
        <v>185088842772.21118</v>
      </c>
      <c r="P10" s="150">
        <f t="shared" si="7"/>
        <v>4058633358</v>
      </c>
      <c r="Q10" s="150">
        <f t="shared" si="7"/>
        <v>0</v>
      </c>
      <c r="R10" s="150">
        <f t="shared" si="7"/>
        <v>189007616130.21118</v>
      </c>
      <c r="S10" s="150">
        <f t="shared" si="7"/>
        <v>79875479886.320007</v>
      </c>
      <c r="T10" s="150">
        <f t="shared" si="7"/>
        <v>12690733497</v>
      </c>
      <c r="U10" s="150">
        <f t="shared" si="7"/>
        <v>79875479886.320007</v>
      </c>
      <c r="V10" s="150">
        <f t="shared" si="7"/>
        <v>109141964443.89119</v>
      </c>
      <c r="W10" s="151">
        <f t="shared" si="5"/>
        <v>0.57744744195229192</v>
      </c>
      <c r="X10" s="80"/>
      <c r="AA10" s="80"/>
    </row>
    <row r="11" spans="1:29" s="24" customFormat="1" x14ac:dyDescent="0.25">
      <c r="A11" s="149" t="s">
        <v>863</v>
      </c>
      <c r="B11" s="149" t="s">
        <v>570</v>
      </c>
      <c r="C11" s="150">
        <f>C12</f>
        <v>3167569037.6199999</v>
      </c>
      <c r="D11" s="150">
        <f t="shared" ref="D11:J11" si="8">D12</f>
        <v>0</v>
      </c>
      <c r="E11" s="150">
        <f t="shared" si="8"/>
        <v>0</v>
      </c>
      <c r="F11" s="150">
        <f t="shared" si="8"/>
        <v>3167569037.6199999</v>
      </c>
      <c r="G11" s="150">
        <f t="shared" si="8"/>
        <v>1658827640.96</v>
      </c>
      <c r="H11" s="150">
        <f t="shared" si="8"/>
        <v>27709600</v>
      </c>
      <c r="I11" s="150">
        <f t="shared" si="8"/>
        <v>1658827640.96</v>
      </c>
      <c r="J11" s="150">
        <f t="shared" si="8"/>
        <v>1508741396.6599998</v>
      </c>
      <c r="K11" s="151">
        <f t="shared" si="3"/>
        <v>0.47630892294414368</v>
      </c>
      <c r="L11" s="72"/>
      <c r="M11" s="149" t="s">
        <v>863</v>
      </c>
      <c r="N11" s="149" t="s">
        <v>570</v>
      </c>
      <c r="O11" s="150">
        <f>O12</f>
        <v>3167569037.6199999</v>
      </c>
      <c r="P11" s="150">
        <f t="shared" ref="P11:V11" si="9">P12</f>
        <v>0</v>
      </c>
      <c r="Q11" s="150">
        <f t="shared" si="9"/>
        <v>0</v>
      </c>
      <c r="R11" s="150">
        <f t="shared" si="9"/>
        <v>3167569037.6199999</v>
      </c>
      <c r="S11" s="150">
        <f t="shared" si="9"/>
        <v>1658827640.96</v>
      </c>
      <c r="T11" s="150">
        <f t="shared" si="9"/>
        <v>27709600</v>
      </c>
      <c r="U11" s="150">
        <f t="shared" si="9"/>
        <v>1658827640.96</v>
      </c>
      <c r="V11" s="150">
        <f t="shared" si="9"/>
        <v>1508741396.6599998</v>
      </c>
      <c r="W11" s="151">
        <f t="shared" si="5"/>
        <v>0.47630892294414368</v>
      </c>
      <c r="X11" s="80"/>
      <c r="Y11" s="306"/>
      <c r="Z11" s="306"/>
      <c r="AA11" s="80"/>
      <c r="AB11" s="306"/>
      <c r="AC11" s="306"/>
    </row>
    <row r="12" spans="1:29" s="24" customFormat="1" x14ac:dyDescent="0.25">
      <c r="A12" s="149" t="s">
        <v>864</v>
      </c>
      <c r="B12" s="149" t="s">
        <v>865</v>
      </c>
      <c r="C12" s="150">
        <f t="shared" ref="C12:J14" si="10">C13</f>
        <v>3167569037.6199999</v>
      </c>
      <c r="D12" s="150">
        <f t="shared" si="10"/>
        <v>0</v>
      </c>
      <c r="E12" s="150">
        <f t="shared" si="10"/>
        <v>0</v>
      </c>
      <c r="F12" s="150">
        <f t="shared" si="10"/>
        <v>3167569037.6199999</v>
      </c>
      <c r="G12" s="150">
        <f t="shared" si="10"/>
        <v>1658827640.96</v>
      </c>
      <c r="H12" s="150">
        <f t="shared" si="10"/>
        <v>27709600</v>
      </c>
      <c r="I12" s="150">
        <f t="shared" si="10"/>
        <v>1658827640.96</v>
      </c>
      <c r="J12" s="150">
        <f t="shared" si="10"/>
        <v>1508741396.6599998</v>
      </c>
      <c r="K12" s="151">
        <f t="shared" si="3"/>
        <v>0.47630892294414368</v>
      </c>
      <c r="L12" s="72"/>
      <c r="M12" s="149" t="s">
        <v>864</v>
      </c>
      <c r="N12" s="149" t="s">
        <v>865</v>
      </c>
      <c r="O12" s="150">
        <f t="shared" ref="O12:V14" si="11">O13</f>
        <v>3167569037.6199999</v>
      </c>
      <c r="P12" s="150">
        <f t="shared" si="11"/>
        <v>0</v>
      </c>
      <c r="Q12" s="150">
        <f t="shared" si="11"/>
        <v>0</v>
      </c>
      <c r="R12" s="150">
        <f t="shared" si="11"/>
        <v>3167569037.6199999</v>
      </c>
      <c r="S12" s="150">
        <f t="shared" si="11"/>
        <v>1658827640.96</v>
      </c>
      <c r="T12" s="150">
        <f t="shared" si="11"/>
        <v>27709600</v>
      </c>
      <c r="U12" s="150">
        <f t="shared" si="11"/>
        <v>1658827640.96</v>
      </c>
      <c r="V12" s="150">
        <f t="shared" si="11"/>
        <v>1508741396.6599998</v>
      </c>
      <c r="W12" s="151">
        <f t="shared" si="5"/>
        <v>0.47630892294414368</v>
      </c>
      <c r="X12" s="80"/>
      <c r="Y12" s="306"/>
      <c r="Z12" s="306"/>
      <c r="AA12" s="80"/>
      <c r="AB12" s="306"/>
      <c r="AC12" s="306"/>
    </row>
    <row r="13" spans="1:29" s="24" customFormat="1" x14ac:dyDescent="0.25">
      <c r="A13" s="149" t="s">
        <v>866</v>
      </c>
      <c r="B13" s="149" t="s">
        <v>867</v>
      </c>
      <c r="C13" s="150">
        <f t="shared" si="10"/>
        <v>3167569037.6199999</v>
      </c>
      <c r="D13" s="150">
        <f t="shared" si="10"/>
        <v>0</v>
      </c>
      <c r="E13" s="150">
        <f t="shared" si="10"/>
        <v>0</v>
      </c>
      <c r="F13" s="150">
        <f t="shared" si="10"/>
        <v>3167569037.6199999</v>
      </c>
      <c r="G13" s="150">
        <f t="shared" si="10"/>
        <v>1658827640.96</v>
      </c>
      <c r="H13" s="150">
        <f t="shared" si="10"/>
        <v>27709600</v>
      </c>
      <c r="I13" s="150">
        <f t="shared" si="10"/>
        <v>1658827640.96</v>
      </c>
      <c r="J13" s="150">
        <f t="shared" si="10"/>
        <v>1508741396.6599998</v>
      </c>
      <c r="K13" s="151">
        <f t="shared" si="3"/>
        <v>0.47630892294414368</v>
      </c>
      <c r="L13" s="72"/>
      <c r="M13" s="149" t="s">
        <v>866</v>
      </c>
      <c r="N13" s="149" t="s">
        <v>867</v>
      </c>
      <c r="O13" s="150">
        <f t="shared" si="11"/>
        <v>3167569037.6199999</v>
      </c>
      <c r="P13" s="150">
        <f t="shared" si="11"/>
        <v>0</v>
      </c>
      <c r="Q13" s="150">
        <f t="shared" si="11"/>
        <v>0</v>
      </c>
      <c r="R13" s="150">
        <f t="shared" si="11"/>
        <v>3167569037.6199999</v>
      </c>
      <c r="S13" s="150">
        <f t="shared" si="11"/>
        <v>1658827640.96</v>
      </c>
      <c r="T13" s="150">
        <f t="shared" si="11"/>
        <v>27709600</v>
      </c>
      <c r="U13" s="150">
        <f t="shared" si="11"/>
        <v>1658827640.96</v>
      </c>
      <c r="V13" s="150">
        <f t="shared" si="11"/>
        <v>1508741396.6599998</v>
      </c>
      <c r="W13" s="151">
        <f t="shared" si="5"/>
        <v>0.47630892294414368</v>
      </c>
      <c r="X13" s="80"/>
      <c r="Y13" s="306"/>
      <c r="Z13" s="306"/>
      <c r="AA13" s="80"/>
      <c r="AB13" s="306"/>
      <c r="AC13" s="306"/>
    </row>
    <row r="14" spans="1:29" s="24" customFormat="1" x14ac:dyDescent="0.25">
      <c r="A14" s="149" t="s">
        <v>868</v>
      </c>
      <c r="B14" s="149" t="s">
        <v>867</v>
      </c>
      <c r="C14" s="150">
        <f>C15</f>
        <v>3167569037.6199999</v>
      </c>
      <c r="D14" s="150">
        <f t="shared" si="10"/>
        <v>0</v>
      </c>
      <c r="E14" s="150">
        <f t="shared" si="10"/>
        <v>0</v>
      </c>
      <c r="F14" s="150">
        <f t="shared" si="10"/>
        <v>3167569037.6199999</v>
      </c>
      <c r="G14" s="150">
        <f t="shared" si="10"/>
        <v>1658827640.96</v>
      </c>
      <c r="H14" s="150">
        <f t="shared" si="10"/>
        <v>27709600</v>
      </c>
      <c r="I14" s="150">
        <f t="shared" si="10"/>
        <v>1658827640.96</v>
      </c>
      <c r="J14" s="150">
        <f t="shared" si="10"/>
        <v>1508741396.6599998</v>
      </c>
      <c r="K14" s="151">
        <f t="shared" si="3"/>
        <v>0.47630892294414368</v>
      </c>
      <c r="L14" s="72"/>
      <c r="M14" s="149" t="s">
        <v>868</v>
      </c>
      <c r="N14" s="149" t="s">
        <v>867</v>
      </c>
      <c r="O14" s="150">
        <f>O15</f>
        <v>3167569037.6199999</v>
      </c>
      <c r="P14" s="150">
        <f t="shared" si="11"/>
        <v>0</v>
      </c>
      <c r="Q14" s="150">
        <f t="shared" si="11"/>
        <v>0</v>
      </c>
      <c r="R14" s="150">
        <f t="shared" si="11"/>
        <v>3167569037.6199999</v>
      </c>
      <c r="S14" s="150">
        <f t="shared" si="11"/>
        <v>1658827640.96</v>
      </c>
      <c r="T14" s="150">
        <f t="shared" si="11"/>
        <v>27709600</v>
      </c>
      <c r="U14" s="150">
        <f t="shared" si="11"/>
        <v>1658827640.96</v>
      </c>
      <c r="V14" s="150">
        <f t="shared" si="11"/>
        <v>1508741396.6599998</v>
      </c>
      <c r="W14" s="151">
        <f t="shared" si="5"/>
        <v>0.47630892294414368</v>
      </c>
      <c r="X14" s="80"/>
      <c r="Y14" s="306"/>
      <c r="Z14" s="306"/>
      <c r="AA14" s="80"/>
      <c r="AB14" s="306"/>
      <c r="AC14" s="306"/>
    </row>
    <row r="15" spans="1:29" s="24" customFormat="1" x14ac:dyDescent="0.25">
      <c r="A15" s="82" t="s">
        <v>869</v>
      </c>
      <c r="B15" s="82" t="s">
        <v>867</v>
      </c>
      <c r="C15" s="127">
        <f>C16+C17</f>
        <v>3167569037.6199999</v>
      </c>
      <c r="D15" s="127">
        <f t="shared" ref="D15:J15" si="12">D16+D17</f>
        <v>0</v>
      </c>
      <c r="E15" s="127">
        <f t="shared" si="12"/>
        <v>0</v>
      </c>
      <c r="F15" s="127">
        <f t="shared" si="12"/>
        <v>3167569037.6199999</v>
      </c>
      <c r="G15" s="127">
        <f t="shared" si="12"/>
        <v>1658827640.96</v>
      </c>
      <c r="H15" s="127">
        <f t="shared" si="12"/>
        <v>27709600</v>
      </c>
      <c r="I15" s="127">
        <f t="shared" si="12"/>
        <v>1658827640.96</v>
      </c>
      <c r="J15" s="127">
        <f t="shared" si="12"/>
        <v>1508741396.6599998</v>
      </c>
      <c r="K15" s="83">
        <f t="shared" si="3"/>
        <v>0.47630892294414368</v>
      </c>
      <c r="L15" s="72"/>
      <c r="M15" s="82" t="s">
        <v>869</v>
      </c>
      <c r="N15" s="82" t="s">
        <v>867</v>
      </c>
      <c r="O15" s="127">
        <f>O16+O17</f>
        <v>3167569037.6199999</v>
      </c>
      <c r="P15" s="127">
        <f t="shared" ref="P15:V15" si="13">P16+P17</f>
        <v>0</v>
      </c>
      <c r="Q15" s="127">
        <f t="shared" si="13"/>
        <v>0</v>
      </c>
      <c r="R15" s="127">
        <f t="shared" si="13"/>
        <v>3167569037.6199999</v>
      </c>
      <c r="S15" s="127">
        <f t="shared" si="13"/>
        <v>1658827640.96</v>
      </c>
      <c r="T15" s="127">
        <f t="shared" si="13"/>
        <v>27709600</v>
      </c>
      <c r="U15" s="127">
        <f t="shared" si="13"/>
        <v>1658827640.96</v>
      </c>
      <c r="V15" s="127">
        <f t="shared" si="13"/>
        <v>1508741396.6599998</v>
      </c>
      <c r="W15" s="83">
        <f t="shared" si="5"/>
        <v>0.47630892294414368</v>
      </c>
      <c r="X15" s="80"/>
      <c r="Y15" s="306"/>
      <c r="Z15" s="80"/>
      <c r="AA15" s="80"/>
      <c r="AB15" s="306"/>
      <c r="AC15" s="306"/>
    </row>
    <row r="16" spans="1:29" s="89" customFormat="1" x14ac:dyDescent="0.25">
      <c r="A16" s="84" t="s">
        <v>870</v>
      </c>
      <c r="B16" s="84" t="s">
        <v>798</v>
      </c>
      <c r="C16" s="128">
        <v>2621669037.6199999</v>
      </c>
      <c r="D16" s="128">
        <v>0</v>
      </c>
      <c r="E16" s="128"/>
      <c r="F16" s="128">
        <f t="shared" ref="F16:F73" si="14">+C16+D16-E16</f>
        <v>2621669037.6199999</v>
      </c>
      <c r="G16" s="128">
        <v>1629361005</v>
      </c>
      <c r="H16" s="128">
        <v>27709600</v>
      </c>
      <c r="I16" s="128">
        <v>1629361005</v>
      </c>
      <c r="J16" s="128">
        <f t="shared" ref="J16:J73" si="15">+F16-I16</f>
        <v>992308032.61999989</v>
      </c>
      <c r="K16" s="85">
        <f t="shared" si="3"/>
        <v>0.37850240376673772</v>
      </c>
      <c r="L16" s="268"/>
      <c r="M16" s="84" t="s">
        <v>870</v>
      </c>
      <c r="N16" s="84" t="s">
        <v>798</v>
      </c>
      <c r="O16" s="128">
        <v>2621669037.6199999</v>
      </c>
      <c r="P16" s="128">
        <v>0</v>
      </c>
      <c r="Q16" s="128"/>
      <c r="R16" s="128">
        <f t="shared" ref="R16:R73" si="16">+O16+P16-Q16</f>
        <v>2621669037.6199999</v>
      </c>
      <c r="S16" s="128">
        <v>1629361005</v>
      </c>
      <c r="T16" s="128">
        <f>T17+T18+T19</f>
        <v>27709600</v>
      </c>
      <c r="U16" s="128">
        <v>1629361005</v>
      </c>
      <c r="V16" s="128">
        <f t="shared" ref="V16:V73" si="17">+R16-U16</f>
        <v>992308032.61999989</v>
      </c>
      <c r="W16" s="85">
        <f t="shared" si="5"/>
        <v>0.37850240376673772</v>
      </c>
      <c r="X16" s="80">
        <f>+J16-L16</f>
        <v>992308032.61999989</v>
      </c>
      <c r="Y16" s="88"/>
      <c r="Z16" s="80"/>
      <c r="AA16" s="80"/>
    </row>
    <row r="17" spans="1:27" s="89" customFormat="1" x14ac:dyDescent="0.25">
      <c r="A17" s="84" t="s">
        <v>871</v>
      </c>
      <c r="B17" s="84" t="s">
        <v>872</v>
      </c>
      <c r="C17" s="128">
        <f>C18+C19</f>
        <v>545900000</v>
      </c>
      <c r="D17" s="128">
        <v>0</v>
      </c>
      <c r="E17" s="128">
        <f>E18+E19</f>
        <v>0</v>
      </c>
      <c r="F17" s="128">
        <f t="shared" si="14"/>
        <v>545900000</v>
      </c>
      <c r="G17" s="128">
        <v>29466635.960000001</v>
      </c>
      <c r="H17" s="128"/>
      <c r="I17" s="128">
        <v>29466635.960000001</v>
      </c>
      <c r="J17" s="128">
        <f t="shared" si="15"/>
        <v>516433364.04000002</v>
      </c>
      <c r="K17" s="85">
        <f t="shared" si="3"/>
        <v>0.94602191617512366</v>
      </c>
      <c r="L17" s="86"/>
      <c r="M17" s="84" t="s">
        <v>871</v>
      </c>
      <c r="N17" s="84" t="s">
        <v>872</v>
      </c>
      <c r="O17" s="128">
        <f>O18+O19</f>
        <v>545900000</v>
      </c>
      <c r="P17" s="128">
        <v>0</v>
      </c>
      <c r="Q17" s="128">
        <f>Q18+Q19</f>
        <v>0</v>
      </c>
      <c r="R17" s="128">
        <f t="shared" si="16"/>
        <v>545900000</v>
      </c>
      <c r="S17" s="128">
        <v>29466635.960000001</v>
      </c>
      <c r="T17" s="128"/>
      <c r="U17" s="128">
        <v>29466635.960000001</v>
      </c>
      <c r="V17" s="128">
        <f t="shared" si="17"/>
        <v>516433364.04000002</v>
      </c>
      <c r="W17" s="85">
        <f t="shared" si="5"/>
        <v>0.94602191617512366</v>
      </c>
      <c r="X17" s="80"/>
      <c r="Y17" s="70"/>
      <c r="Z17" s="80"/>
      <c r="AA17" s="80"/>
    </row>
    <row r="18" spans="1:27" s="89" customFormat="1" x14ac:dyDescent="0.25">
      <c r="A18" s="90" t="s">
        <v>873</v>
      </c>
      <c r="B18" s="90" t="s">
        <v>874</v>
      </c>
      <c r="C18" s="129">
        <v>510900000</v>
      </c>
      <c r="D18" s="130"/>
      <c r="E18" s="130"/>
      <c r="F18" s="130">
        <f t="shared" si="14"/>
        <v>510900000</v>
      </c>
      <c r="G18" s="130">
        <v>70699435.960000008</v>
      </c>
      <c r="H18" s="130">
        <v>27709600</v>
      </c>
      <c r="I18" s="130">
        <v>70699435.960000008</v>
      </c>
      <c r="J18" s="131">
        <f t="shared" si="15"/>
        <v>440200564.03999996</v>
      </c>
      <c r="K18" s="85">
        <f t="shared" si="3"/>
        <v>0.86161785875905261</v>
      </c>
      <c r="L18" s="86"/>
      <c r="M18" s="90" t="s">
        <v>873</v>
      </c>
      <c r="N18" s="90" t="s">
        <v>874</v>
      </c>
      <c r="O18" s="129">
        <v>510900000</v>
      </c>
      <c r="P18" s="130"/>
      <c r="Q18" s="130"/>
      <c r="R18" s="130">
        <f t="shared" si="16"/>
        <v>510900000</v>
      </c>
      <c r="S18" s="130">
        <v>70699435.960000008</v>
      </c>
      <c r="T18" s="130">
        <v>27709600</v>
      </c>
      <c r="U18" s="130">
        <f>42989835.96+T18</f>
        <v>70699435.960000008</v>
      </c>
      <c r="V18" s="131">
        <f t="shared" si="17"/>
        <v>440200564.03999996</v>
      </c>
      <c r="W18" s="85">
        <f t="shared" si="5"/>
        <v>0.86161785875905261</v>
      </c>
      <c r="X18" s="80"/>
      <c r="Y18" s="88"/>
      <c r="Z18" s="80"/>
      <c r="AA18" s="80"/>
    </row>
    <row r="19" spans="1:27" s="89" customFormat="1" x14ac:dyDescent="0.25">
      <c r="A19" s="90" t="s">
        <v>875</v>
      </c>
      <c r="B19" s="90" t="s">
        <v>876</v>
      </c>
      <c r="C19" s="129">
        <v>35000000</v>
      </c>
      <c r="D19" s="130"/>
      <c r="E19" s="130"/>
      <c r="F19" s="130">
        <f t="shared" si="14"/>
        <v>35000000</v>
      </c>
      <c r="G19" s="130"/>
      <c r="H19" s="130"/>
      <c r="I19" s="130"/>
      <c r="J19" s="131">
        <f t="shared" si="15"/>
        <v>35000000</v>
      </c>
      <c r="K19" s="85">
        <f t="shared" si="3"/>
        <v>1</v>
      </c>
      <c r="L19" s="86"/>
      <c r="M19" s="90" t="s">
        <v>875</v>
      </c>
      <c r="N19" s="90" t="s">
        <v>876</v>
      </c>
      <c r="O19" s="129">
        <v>35000000</v>
      </c>
      <c r="P19" s="130"/>
      <c r="Q19" s="130"/>
      <c r="R19" s="130">
        <f t="shared" si="16"/>
        <v>35000000</v>
      </c>
      <c r="S19" s="130"/>
      <c r="T19" s="130"/>
      <c r="U19" s="130"/>
      <c r="V19" s="131">
        <f t="shared" si="17"/>
        <v>35000000</v>
      </c>
      <c r="W19" s="85">
        <f t="shared" si="5"/>
        <v>1</v>
      </c>
      <c r="X19" s="80"/>
      <c r="Z19" s="80"/>
      <c r="AA19" s="80"/>
    </row>
    <row r="20" spans="1:27" s="24" customFormat="1" x14ac:dyDescent="0.25">
      <c r="A20" s="149" t="s">
        <v>877</v>
      </c>
      <c r="B20" s="149" t="s">
        <v>565</v>
      </c>
      <c r="C20" s="150">
        <f>C25+C21</f>
        <v>64337449688.639999</v>
      </c>
      <c r="D20" s="150">
        <f t="shared" ref="D20:J20" si="18">D25+D21</f>
        <v>0</v>
      </c>
      <c r="E20" s="150">
        <f t="shared" si="18"/>
        <v>0</v>
      </c>
      <c r="F20" s="150">
        <f t="shared" si="18"/>
        <v>64337449688.639999</v>
      </c>
      <c r="G20" s="150">
        <f t="shared" si="18"/>
        <v>21481527863</v>
      </c>
      <c r="H20" s="150">
        <f t="shared" si="18"/>
        <v>888595264</v>
      </c>
      <c r="I20" s="150">
        <f t="shared" si="18"/>
        <v>21481527863</v>
      </c>
      <c r="J20" s="150">
        <f t="shared" si="18"/>
        <v>42855921825.639999</v>
      </c>
      <c r="K20" s="151">
        <f t="shared" si="3"/>
        <v>0.66611160425289639</v>
      </c>
      <c r="L20" s="72"/>
      <c r="M20" s="149" t="s">
        <v>877</v>
      </c>
      <c r="N20" s="149" t="s">
        <v>565</v>
      </c>
      <c r="O20" s="150">
        <f>O25+O21</f>
        <v>64337449688.639999</v>
      </c>
      <c r="P20" s="150">
        <f t="shared" ref="P20:V20" si="19">P25+P21</f>
        <v>0</v>
      </c>
      <c r="Q20" s="150">
        <f t="shared" si="19"/>
        <v>0</v>
      </c>
      <c r="R20" s="150">
        <f t="shared" si="19"/>
        <v>64337449688.639999</v>
      </c>
      <c r="S20" s="150">
        <f t="shared" si="19"/>
        <v>21481527863</v>
      </c>
      <c r="T20" s="150">
        <f t="shared" si="19"/>
        <v>888595264</v>
      </c>
      <c r="U20" s="150">
        <f t="shared" si="19"/>
        <v>21481527863</v>
      </c>
      <c r="V20" s="150">
        <f t="shared" si="19"/>
        <v>42855921825.639999</v>
      </c>
      <c r="W20" s="151">
        <f t="shared" si="5"/>
        <v>0.66611160425289639</v>
      </c>
      <c r="X20" s="80"/>
      <c r="Y20" s="306"/>
      <c r="Z20" s="80"/>
      <c r="AA20" s="80"/>
    </row>
    <row r="21" spans="1:27" s="24" customFormat="1" x14ac:dyDescent="0.25">
      <c r="A21" s="149" t="s">
        <v>878</v>
      </c>
      <c r="B21" s="149" t="s">
        <v>879</v>
      </c>
      <c r="C21" s="150">
        <f>+C22</f>
        <v>0</v>
      </c>
      <c r="D21" s="150">
        <f t="shared" ref="D21:J21" si="20">+D22</f>
        <v>0</v>
      </c>
      <c r="E21" s="150">
        <f t="shared" si="20"/>
        <v>0</v>
      </c>
      <c r="F21" s="150">
        <f t="shared" si="20"/>
        <v>0</v>
      </c>
      <c r="G21" s="150">
        <f t="shared" si="20"/>
        <v>0</v>
      </c>
      <c r="H21" s="150">
        <f t="shared" si="20"/>
        <v>0</v>
      </c>
      <c r="I21" s="150">
        <f t="shared" si="20"/>
        <v>0</v>
      </c>
      <c r="J21" s="150">
        <f t="shared" si="20"/>
        <v>0</v>
      </c>
      <c r="K21" s="151" t="e">
        <f t="shared" si="3"/>
        <v>#DIV/0!</v>
      </c>
      <c r="L21" s="91"/>
      <c r="M21" s="149" t="s">
        <v>878</v>
      </c>
      <c r="N21" s="149" t="s">
        <v>879</v>
      </c>
      <c r="O21" s="150">
        <f>+O22</f>
        <v>0</v>
      </c>
      <c r="P21" s="150">
        <f t="shared" ref="P21:V21" si="21">+P22</f>
        <v>0</v>
      </c>
      <c r="Q21" s="150">
        <f t="shared" si="21"/>
        <v>0</v>
      </c>
      <c r="R21" s="150">
        <f t="shared" si="21"/>
        <v>0</v>
      </c>
      <c r="S21" s="150">
        <f t="shared" si="21"/>
        <v>0</v>
      </c>
      <c r="T21" s="150">
        <f t="shared" si="21"/>
        <v>0</v>
      </c>
      <c r="U21" s="150">
        <f t="shared" si="21"/>
        <v>0</v>
      </c>
      <c r="V21" s="150">
        <f t="shared" si="21"/>
        <v>0</v>
      </c>
      <c r="W21" s="151" t="e">
        <f t="shared" si="5"/>
        <v>#DIV/0!</v>
      </c>
      <c r="X21" s="80"/>
      <c r="Y21" s="306"/>
      <c r="Z21" s="80"/>
      <c r="AA21" s="80"/>
    </row>
    <row r="22" spans="1:27" s="24" customFormat="1" x14ac:dyDescent="0.25">
      <c r="A22" s="149" t="s">
        <v>880</v>
      </c>
      <c r="B22" s="149" t="s">
        <v>879</v>
      </c>
      <c r="C22" s="150">
        <f>C23</f>
        <v>0</v>
      </c>
      <c r="D22" s="150">
        <f t="shared" ref="D22:J23" si="22">D23</f>
        <v>0</v>
      </c>
      <c r="E22" s="150">
        <f t="shared" si="22"/>
        <v>0</v>
      </c>
      <c r="F22" s="150">
        <f t="shared" si="22"/>
        <v>0</v>
      </c>
      <c r="G22" s="150">
        <f t="shared" si="22"/>
        <v>0</v>
      </c>
      <c r="H22" s="150">
        <f t="shared" si="22"/>
        <v>0</v>
      </c>
      <c r="I22" s="150">
        <f t="shared" si="22"/>
        <v>0</v>
      </c>
      <c r="J22" s="150">
        <f t="shared" si="22"/>
        <v>0</v>
      </c>
      <c r="K22" s="151" t="e">
        <f t="shared" si="3"/>
        <v>#DIV/0!</v>
      </c>
      <c r="L22" s="91"/>
      <c r="M22" s="149" t="s">
        <v>880</v>
      </c>
      <c r="N22" s="149" t="s">
        <v>879</v>
      </c>
      <c r="O22" s="150">
        <f>O23</f>
        <v>0</v>
      </c>
      <c r="P22" s="150">
        <f t="shared" ref="P22:V23" si="23">P23</f>
        <v>0</v>
      </c>
      <c r="Q22" s="150">
        <f t="shared" si="23"/>
        <v>0</v>
      </c>
      <c r="R22" s="150">
        <f t="shared" si="23"/>
        <v>0</v>
      </c>
      <c r="S22" s="150">
        <f t="shared" si="23"/>
        <v>0</v>
      </c>
      <c r="T22" s="150">
        <f t="shared" si="23"/>
        <v>0</v>
      </c>
      <c r="U22" s="150">
        <f t="shared" si="23"/>
        <v>0</v>
      </c>
      <c r="V22" s="150">
        <f t="shared" si="23"/>
        <v>0</v>
      </c>
      <c r="W22" s="151" t="e">
        <f t="shared" si="5"/>
        <v>#DIV/0!</v>
      </c>
      <c r="X22" s="80"/>
      <c r="Y22" s="306"/>
      <c r="Z22" s="80"/>
      <c r="AA22" s="80"/>
    </row>
    <row r="23" spans="1:27" s="24" customFormat="1" x14ac:dyDescent="0.25">
      <c r="A23" s="82" t="s">
        <v>881</v>
      </c>
      <c r="B23" s="82" t="s">
        <v>879</v>
      </c>
      <c r="C23" s="127">
        <f>C24</f>
        <v>0</v>
      </c>
      <c r="D23" s="127">
        <f t="shared" si="22"/>
        <v>0</v>
      </c>
      <c r="E23" s="127">
        <f t="shared" si="22"/>
        <v>0</v>
      </c>
      <c r="F23" s="127">
        <f t="shared" si="22"/>
        <v>0</v>
      </c>
      <c r="G23" s="127">
        <f t="shared" si="22"/>
        <v>0</v>
      </c>
      <c r="H23" s="127">
        <f t="shared" si="22"/>
        <v>0</v>
      </c>
      <c r="I23" s="127">
        <f t="shared" si="22"/>
        <v>0</v>
      </c>
      <c r="J23" s="127">
        <f t="shared" si="22"/>
        <v>0</v>
      </c>
      <c r="K23" s="83" t="e">
        <f t="shared" si="3"/>
        <v>#DIV/0!</v>
      </c>
      <c r="L23" s="72"/>
      <c r="M23" s="82" t="s">
        <v>881</v>
      </c>
      <c r="N23" s="82" t="s">
        <v>879</v>
      </c>
      <c r="O23" s="127">
        <f>O24</f>
        <v>0</v>
      </c>
      <c r="P23" s="127">
        <f t="shared" si="23"/>
        <v>0</v>
      </c>
      <c r="Q23" s="127">
        <f t="shared" si="23"/>
        <v>0</v>
      </c>
      <c r="R23" s="127">
        <f t="shared" si="23"/>
        <v>0</v>
      </c>
      <c r="S23" s="127">
        <f t="shared" si="23"/>
        <v>0</v>
      </c>
      <c r="T23" s="127">
        <f t="shared" si="23"/>
        <v>0</v>
      </c>
      <c r="U23" s="127">
        <f t="shared" si="23"/>
        <v>0</v>
      </c>
      <c r="V23" s="127">
        <f t="shared" si="23"/>
        <v>0</v>
      </c>
      <c r="W23" s="83" t="e">
        <f t="shared" si="5"/>
        <v>#DIV/0!</v>
      </c>
      <c r="X23" s="80"/>
      <c r="Y23" s="306"/>
      <c r="Z23" s="80"/>
      <c r="AA23" s="80"/>
    </row>
    <row r="24" spans="1:27" s="24" customFormat="1" x14ac:dyDescent="0.25">
      <c r="A24" s="92" t="s">
        <v>882</v>
      </c>
      <c r="B24" s="92" t="s">
        <v>883</v>
      </c>
      <c r="C24" s="129"/>
      <c r="D24" s="130"/>
      <c r="E24" s="132"/>
      <c r="F24" s="132">
        <f t="shared" si="14"/>
        <v>0</v>
      </c>
      <c r="G24" s="132"/>
      <c r="H24" s="130"/>
      <c r="I24" s="132"/>
      <c r="J24" s="131">
        <f t="shared" si="15"/>
        <v>0</v>
      </c>
      <c r="K24" s="93" t="e">
        <f t="shared" si="3"/>
        <v>#DIV/0!</v>
      </c>
      <c r="L24" s="72"/>
      <c r="M24" s="92" t="s">
        <v>882</v>
      </c>
      <c r="N24" s="92" t="s">
        <v>883</v>
      </c>
      <c r="O24" s="129"/>
      <c r="P24" s="130"/>
      <c r="Q24" s="132"/>
      <c r="R24" s="132">
        <f t="shared" si="16"/>
        <v>0</v>
      </c>
      <c r="S24" s="132"/>
      <c r="T24" s="130"/>
      <c r="U24" s="132"/>
      <c r="V24" s="131">
        <f t="shared" si="17"/>
        <v>0</v>
      </c>
      <c r="W24" s="93" t="e">
        <f t="shared" si="5"/>
        <v>#DIV/0!</v>
      </c>
      <c r="X24" s="80"/>
      <c r="Y24" s="306"/>
      <c r="Z24" s="80"/>
      <c r="AA24" s="80"/>
    </row>
    <row r="25" spans="1:27" s="24" customFormat="1" x14ac:dyDescent="0.25">
      <c r="A25" s="149" t="s">
        <v>884</v>
      </c>
      <c r="B25" s="149" t="s">
        <v>885</v>
      </c>
      <c r="C25" s="150">
        <f>C26</f>
        <v>64337449688.639999</v>
      </c>
      <c r="D25" s="150">
        <f t="shared" ref="D25:J25" si="24">D26</f>
        <v>0</v>
      </c>
      <c r="E25" s="150">
        <f t="shared" si="24"/>
        <v>0</v>
      </c>
      <c r="F25" s="150">
        <f t="shared" si="24"/>
        <v>64337449688.639999</v>
      </c>
      <c r="G25" s="150">
        <f t="shared" si="24"/>
        <v>21481527863</v>
      </c>
      <c r="H25" s="150">
        <f t="shared" si="24"/>
        <v>888595264</v>
      </c>
      <c r="I25" s="150">
        <f t="shared" si="24"/>
        <v>21481527863</v>
      </c>
      <c r="J25" s="150">
        <f t="shared" si="24"/>
        <v>42855921825.639999</v>
      </c>
      <c r="K25" s="151">
        <f t="shared" si="3"/>
        <v>0.66611160425289639</v>
      </c>
      <c r="L25" s="72"/>
      <c r="M25" s="149" t="s">
        <v>884</v>
      </c>
      <c r="N25" s="149" t="s">
        <v>885</v>
      </c>
      <c r="O25" s="150">
        <f>O26</f>
        <v>64337449688.639999</v>
      </c>
      <c r="P25" s="150">
        <f t="shared" ref="P25:V25" si="25">P26</f>
        <v>0</v>
      </c>
      <c r="Q25" s="150">
        <f t="shared" si="25"/>
        <v>0</v>
      </c>
      <c r="R25" s="150">
        <f t="shared" si="25"/>
        <v>64337449688.639999</v>
      </c>
      <c r="S25" s="150">
        <f t="shared" si="25"/>
        <v>21481527863</v>
      </c>
      <c r="T25" s="150">
        <f t="shared" si="25"/>
        <v>888595264</v>
      </c>
      <c r="U25" s="150">
        <f t="shared" si="25"/>
        <v>21481527863</v>
      </c>
      <c r="V25" s="150">
        <f t="shared" si="25"/>
        <v>42855921825.639999</v>
      </c>
      <c r="W25" s="151">
        <f t="shared" si="5"/>
        <v>0.66611160425289639</v>
      </c>
      <c r="X25" s="80"/>
      <c r="Y25" s="306"/>
      <c r="Z25" s="80"/>
      <c r="AA25" s="80"/>
    </row>
    <row r="26" spans="1:27" s="24" customFormat="1" x14ac:dyDescent="0.25">
      <c r="A26" s="149" t="s">
        <v>886</v>
      </c>
      <c r="B26" s="149" t="s">
        <v>887</v>
      </c>
      <c r="C26" s="150">
        <f>C27+C32</f>
        <v>64337449688.639999</v>
      </c>
      <c r="D26" s="150">
        <f t="shared" ref="D26:J26" si="26">D27+D32</f>
        <v>0</v>
      </c>
      <c r="E26" s="150">
        <f t="shared" si="26"/>
        <v>0</v>
      </c>
      <c r="F26" s="150">
        <f t="shared" si="26"/>
        <v>64337449688.639999</v>
      </c>
      <c r="G26" s="150">
        <f t="shared" si="26"/>
        <v>21481527863</v>
      </c>
      <c r="H26" s="150">
        <f t="shared" si="26"/>
        <v>888595264</v>
      </c>
      <c r="I26" s="150">
        <f t="shared" si="26"/>
        <v>21481527863</v>
      </c>
      <c r="J26" s="150">
        <f t="shared" si="26"/>
        <v>42855921825.639999</v>
      </c>
      <c r="K26" s="151">
        <f t="shared" si="3"/>
        <v>0.66611160425289639</v>
      </c>
      <c r="L26" s="72"/>
      <c r="M26" s="149" t="s">
        <v>886</v>
      </c>
      <c r="N26" s="149" t="s">
        <v>887</v>
      </c>
      <c r="O26" s="150">
        <f>O27+O32</f>
        <v>64337449688.639999</v>
      </c>
      <c r="P26" s="150">
        <f t="shared" ref="P26:V26" si="27">P27+P32</f>
        <v>0</v>
      </c>
      <c r="Q26" s="150">
        <f t="shared" si="27"/>
        <v>0</v>
      </c>
      <c r="R26" s="150">
        <f t="shared" si="27"/>
        <v>64337449688.639999</v>
      </c>
      <c r="S26" s="150">
        <f t="shared" si="27"/>
        <v>21481527863</v>
      </c>
      <c r="T26" s="150">
        <f t="shared" si="27"/>
        <v>888595264</v>
      </c>
      <c r="U26" s="150">
        <f t="shared" si="27"/>
        <v>21481527863</v>
      </c>
      <c r="V26" s="150">
        <f t="shared" si="27"/>
        <v>42855921825.639999</v>
      </c>
      <c r="W26" s="151">
        <f t="shared" si="5"/>
        <v>0.66611160425289639</v>
      </c>
      <c r="X26" s="80"/>
      <c r="Y26" s="306"/>
      <c r="Z26" s="80"/>
      <c r="AA26" s="80"/>
    </row>
    <row r="27" spans="1:27" s="24" customFormat="1" x14ac:dyDescent="0.25">
      <c r="A27" s="82" t="s">
        <v>888</v>
      </c>
      <c r="B27" s="82" t="s">
        <v>889</v>
      </c>
      <c r="C27" s="127">
        <f>SUM(C28:C31)</f>
        <v>54553014382</v>
      </c>
      <c r="D27" s="127">
        <f t="shared" ref="D27:J27" si="28">SUM(D28:D31)</f>
        <v>0</v>
      </c>
      <c r="E27" s="127">
        <f t="shared" si="28"/>
        <v>0</v>
      </c>
      <c r="F27" s="127">
        <f t="shared" si="28"/>
        <v>54553014382</v>
      </c>
      <c r="G27" s="127">
        <f t="shared" si="28"/>
        <v>17685555413</v>
      </c>
      <c r="H27" s="127">
        <f t="shared" si="28"/>
        <v>687332000</v>
      </c>
      <c r="I27" s="127">
        <f t="shared" si="28"/>
        <v>17685555413</v>
      </c>
      <c r="J27" s="127">
        <f t="shared" si="28"/>
        <v>36867458969</v>
      </c>
      <c r="K27" s="83">
        <f t="shared" si="3"/>
        <v>0.67580974922560055</v>
      </c>
      <c r="L27" s="72"/>
      <c r="M27" s="82" t="s">
        <v>888</v>
      </c>
      <c r="N27" s="82" t="s">
        <v>889</v>
      </c>
      <c r="O27" s="127">
        <f>SUM(O28:O31)</f>
        <v>54553014382</v>
      </c>
      <c r="P27" s="127">
        <f t="shared" ref="P27:V27" si="29">SUM(P28:P31)</f>
        <v>0</v>
      </c>
      <c r="Q27" s="127">
        <f t="shared" si="29"/>
        <v>0</v>
      </c>
      <c r="R27" s="127">
        <f t="shared" si="29"/>
        <v>54553014382</v>
      </c>
      <c r="S27" s="127">
        <f t="shared" si="29"/>
        <v>17685555413</v>
      </c>
      <c r="T27" s="127">
        <f t="shared" si="29"/>
        <v>687332000</v>
      </c>
      <c r="U27" s="127">
        <f t="shared" si="29"/>
        <v>17685555413</v>
      </c>
      <c r="V27" s="127">
        <f t="shared" si="29"/>
        <v>36867458969</v>
      </c>
      <c r="W27" s="83">
        <f t="shared" si="5"/>
        <v>0.67580974922560055</v>
      </c>
      <c r="X27" s="80"/>
      <c r="Y27" s="306"/>
      <c r="Z27" s="80"/>
      <c r="AA27" s="80"/>
    </row>
    <row r="28" spans="1:27" s="24" customFormat="1" x14ac:dyDescent="0.25">
      <c r="A28" s="90" t="s">
        <v>890</v>
      </c>
      <c r="B28" s="90" t="s">
        <v>891</v>
      </c>
      <c r="C28" s="130">
        <v>850063420</v>
      </c>
      <c r="D28" s="130"/>
      <c r="E28" s="130"/>
      <c r="F28" s="132">
        <f t="shared" si="14"/>
        <v>850063420</v>
      </c>
      <c r="G28" s="130">
        <v>1817254000</v>
      </c>
      <c r="H28" s="130">
        <v>657122000</v>
      </c>
      <c r="I28" s="130">
        <v>1817254000</v>
      </c>
      <c r="J28" s="131">
        <f t="shared" si="15"/>
        <v>-967190580</v>
      </c>
      <c r="K28" s="95">
        <f t="shared" si="3"/>
        <v>-1.1377863783386892</v>
      </c>
      <c r="L28" s="72"/>
      <c r="M28" s="90" t="s">
        <v>890</v>
      </c>
      <c r="N28" s="90" t="s">
        <v>891</v>
      </c>
      <c r="O28" s="130">
        <v>850063420</v>
      </c>
      <c r="P28" s="130"/>
      <c r="Q28" s="130"/>
      <c r="R28" s="132">
        <f t="shared" si="16"/>
        <v>850063420</v>
      </c>
      <c r="S28" s="130">
        <v>1817254000</v>
      </c>
      <c r="T28" s="130">
        <v>657122000</v>
      </c>
      <c r="U28" s="130">
        <f>1160132000+T28</f>
        <v>1817254000</v>
      </c>
      <c r="V28" s="131">
        <f t="shared" si="17"/>
        <v>-967190580</v>
      </c>
      <c r="W28" s="94">
        <f t="shared" si="5"/>
        <v>-1.1377863783386892</v>
      </c>
      <c r="X28" s="80"/>
      <c r="Y28" s="306"/>
      <c r="Z28" s="80"/>
      <c r="AA28" s="80"/>
    </row>
    <row r="29" spans="1:27" s="24" customFormat="1" x14ac:dyDescent="0.25">
      <c r="A29" s="92" t="s">
        <v>892</v>
      </c>
      <c r="B29" s="92" t="s">
        <v>893</v>
      </c>
      <c r="C29" s="129">
        <v>1368360525</v>
      </c>
      <c r="D29" s="130"/>
      <c r="E29" s="132"/>
      <c r="F29" s="132">
        <f t="shared" si="14"/>
        <v>1368360525</v>
      </c>
      <c r="G29" s="132">
        <v>1005537434</v>
      </c>
      <c r="H29" s="130">
        <v>9874000</v>
      </c>
      <c r="I29" s="132">
        <v>1005537434</v>
      </c>
      <c r="J29" s="131">
        <f t="shared" si="15"/>
        <v>362823091</v>
      </c>
      <c r="K29" s="93">
        <f t="shared" si="3"/>
        <v>0.26515167923307348</v>
      </c>
      <c r="L29" s="72"/>
      <c r="M29" s="92" t="s">
        <v>892</v>
      </c>
      <c r="N29" s="92" t="s">
        <v>893</v>
      </c>
      <c r="O29" s="129">
        <v>1368360525</v>
      </c>
      <c r="P29" s="130"/>
      <c r="Q29" s="132"/>
      <c r="R29" s="132">
        <f t="shared" si="16"/>
        <v>1368360525</v>
      </c>
      <c r="S29" s="132">
        <v>1005537434</v>
      </c>
      <c r="T29" s="130">
        <v>9874000</v>
      </c>
      <c r="U29" s="132">
        <f>995663434+T29</f>
        <v>1005537434</v>
      </c>
      <c r="V29" s="131">
        <f t="shared" si="17"/>
        <v>362823091</v>
      </c>
      <c r="W29" s="96">
        <f t="shared" si="5"/>
        <v>0.26515167923307348</v>
      </c>
      <c r="X29" s="80"/>
      <c r="Y29" s="306"/>
      <c r="Z29" s="80"/>
      <c r="AA29" s="80"/>
    </row>
    <row r="30" spans="1:27" s="24" customFormat="1" x14ac:dyDescent="0.25">
      <c r="A30" s="90" t="s">
        <v>894</v>
      </c>
      <c r="B30" s="92" t="s">
        <v>895</v>
      </c>
      <c r="C30" s="129">
        <v>50420586677</v>
      </c>
      <c r="D30" s="130"/>
      <c r="E30" s="132"/>
      <c r="F30" s="132">
        <f t="shared" si="14"/>
        <v>50420586677</v>
      </c>
      <c r="G30" s="333">
        <v>14400275038</v>
      </c>
      <c r="H30" s="130">
        <v>1160000</v>
      </c>
      <c r="I30" s="333">
        <v>14400275038</v>
      </c>
      <c r="J30" s="131">
        <f t="shared" si="15"/>
        <v>36020311639</v>
      </c>
      <c r="K30" s="93">
        <f t="shared" si="3"/>
        <v>0.7143969162784678</v>
      </c>
      <c r="L30" s="72"/>
      <c r="M30" s="90" t="s">
        <v>894</v>
      </c>
      <c r="N30" s="92" t="s">
        <v>895</v>
      </c>
      <c r="O30" s="129">
        <v>50420586677</v>
      </c>
      <c r="P30" s="130"/>
      <c r="Q30" s="132"/>
      <c r="R30" s="132">
        <f t="shared" si="16"/>
        <v>50420586677</v>
      </c>
      <c r="S30" s="333">
        <v>14400275038</v>
      </c>
      <c r="T30" s="130">
        <v>1160000</v>
      </c>
      <c r="U30" s="333">
        <f>14399115038+T30</f>
        <v>14400275038</v>
      </c>
      <c r="V30" s="131">
        <f t="shared" si="17"/>
        <v>36020311639</v>
      </c>
      <c r="W30" s="96">
        <f t="shared" si="5"/>
        <v>0.7143969162784678</v>
      </c>
      <c r="X30" s="80"/>
      <c r="Y30" s="306"/>
      <c r="Z30" s="80"/>
      <c r="AA30" s="80"/>
    </row>
    <row r="31" spans="1:27" s="24" customFormat="1" x14ac:dyDescent="0.25">
      <c r="A31" s="90" t="s">
        <v>896</v>
      </c>
      <c r="B31" s="92" t="s">
        <v>897</v>
      </c>
      <c r="C31" s="129">
        <v>1914003760</v>
      </c>
      <c r="D31" s="130"/>
      <c r="E31" s="132"/>
      <c r="F31" s="132">
        <f t="shared" si="14"/>
        <v>1914003760</v>
      </c>
      <c r="G31" s="132">
        <v>462488941</v>
      </c>
      <c r="H31" s="130">
        <v>19176000</v>
      </c>
      <c r="I31" s="132">
        <v>462488941</v>
      </c>
      <c r="J31" s="131">
        <f t="shared" si="15"/>
        <v>1451514819</v>
      </c>
      <c r="K31" s="93">
        <f t="shared" si="3"/>
        <v>0.7583657092711249</v>
      </c>
      <c r="L31" s="72"/>
      <c r="M31" s="90" t="s">
        <v>896</v>
      </c>
      <c r="N31" s="92" t="s">
        <v>897</v>
      </c>
      <c r="O31" s="129">
        <v>1914003760</v>
      </c>
      <c r="P31" s="130"/>
      <c r="Q31" s="132"/>
      <c r="R31" s="132">
        <f t="shared" si="16"/>
        <v>1914003760</v>
      </c>
      <c r="S31" s="132">
        <v>462488941</v>
      </c>
      <c r="T31" s="130">
        <v>19176000</v>
      </c>
      <c r="U31" s="132">
        <f>443312941+T31</f>
        <v>462488941</v>
      </c>
      <c r="V31" s="131">
        <f t="shared" si="17"/>
        <v>1451514819</v>
      </c>
      <c r="W31" s="96">
        <f t="shared" si="5"/>
        <v>0.7583657092711249</v>
      </c>
      <c r="X31" s="80"/>
      <c r="Y31" s="306"/>
      <c r="Z31" s="80"/>
      <c r="AA31" s="80"/>
    </row>
    <row r="32" spans="1:27" s="24" customFormat="1" x14ac:dyDescent="0.25">
      <c r="A32" s="82" t="s">
        <v>898</v>
      </c>
      <c r="B32" s="82" t="s">
        <v>899</v>
      </c>
      <c r="C32" s="127">
        <f>SUM(C33:C36)</f>
        <v>9784435306.6399994</v>
      </c>
      <c r="D32" s="127">
        <f t="shared" ref="D32:J32" si="30">SUM(D33:D36)</f>
        <v>0</v>
      </c>
      <c r="E32" s="127">
        <f t="shared" si="30"/>
        <v>0</v>
      </c>
      <c r="F32" s="127">
        <f t="shared" si="30"/>
        <v>9784435306.6399994</v>
      </c>
      <c r="G32" s="127">
        <f t="shared" si="30"/>
        <v>3795972450</v>
      </c>
      <c r="H32" s="127">
        <f t="shared" si="30"/>
        <v>201263264</v>
      </c>
      <c r="I32" s="127">
        <f t="shared" si="30"/>
        <v>3795972450</v>
      </c>
      <c r="J32" s="127">
        <f t="shared" si="30"/>
        <v>5988462856.6399994</v>
      </c>
      <c r="K32" s="83">
        <f t="shared" si="3"/>
        <v>0.61203970070465452</v>
      </c>
      <c r="L32" s="72"/>
      <c r="M32" s="82" t="s">
        <v>898</v>
      </c>
      <c r="N32" s="82" t="s">
        <v>899</v>
      </c>
      <c r="O32" s="127">
        <f>SUM(O33:O36)</f>
        <v>9784435306.6399994</v>
      </c>
      <c r="P32" s="127">
        <f t="shared" ref="P32:V32" si="31">SUM(P33:P36)</f>
        <v>0</v>
      </c>
      <c r="Q32" s="127">
        <f t="shared" si="31"/>
        <v>0</v>
      </c>
      <c r="R32" s="127">
        <f t="shared" si="31"/>
        <v>9784435306.6399994</v>
      </c>
      <c r="S32" s="127">
        <f t="shared" si="31"/>
        <v>3795972450</v>
      </c>
      <c r="T32" s="127">
        <f t="shared" si="31"/>
        <v>201263264</v>
      </c>
      <c r="U32" s="127">
        <f t="shared" si="31"/>
        <v>3795972450</v>
      </c>
      <c r="V32" s="127">
        <f t="shared" si="31"/>
        <v>5988462856.6399994</v>
      </c>
      <c r="W32" s="83">
        <f t="shared" si="5"/>
        <v>0.61203970070465452</v>
      </c>
      <c r="X32" s="80"/>
      <c r="Y32" s="306"/>
      <c r="Z32" s="80"/>
      <c r="AA32" s="80"/>
    </row>
    <row r="33" spans="1:27" s="24" customFormat="1" x14ac:dyDescent="0.25">
      <c r="A33" s="92" t="s">
        <v>900</v>
      </c>
      <c r="B33" s="92" t="s">
        <v>891</v>
      </c>
      <c r="C33" s="129">
        <v>237627609</v>
      </c>
      <c r="D33" s="130"/>
      <c r="E33" s="132"/>
      <c r="F33" s="132">
        <f t="shared" si="14"/>
        <v>237627609</v>
      </c>
      <c r="G33" s="130">
        <v>85150000</v>
      </c>
      <c r="H33" s="130">
        <v>18328000</v>
      </c>
      <c r="I33" s="130">
        <v>85150000</v>
      </c>
      <c r="J33" s="131">
        <f t="shared" si="15"/>
        <v>152477609</v>
      </c>
      <c r="K33" s="93">
        <f t="shared" si="3"/>
        <v>0.64166621732914886</v>
      </c>
      <c r="L33" s="72"/>
      <c r="M33" s="92" t="s">
        <v>900</v>
      </c>
      <c r="N33" s="92" t="s">
        <v>891</v>
      </c>
      <c r="O33" s="129">
        <v>237627609</v>
      </c>
      <c r="P33" s="130"/>
      <c r="Q33" s="132"/>
      <c r="R33" s="132">
        <f t="shared" si="16"/>
        <v>237627609</v>
      </c>
      <c r="S33" s="130">
        <v>85150000</v>
      </c>
      <c r="T33" s="130">
        <v>18328000</v>
      </c>
      <c r="U33" s="130">
        <f>66822000+T33</f>
        <v>85150000</v>
      </c>
      <c r="V33" s="131">
        <f t="shared" si="17"/>
        <v>152477609</v>
      </c>
      <c r="W33" s="96">
        <f t="shared" si="5"/>
        <v>0.64166621732914886</v>
      </c>
      <c r="X33" s="80"/>
      <c r="Y33" s="306"/>
      <c r="Z33" s="80"/>
      <c r="AA33" s="80"/>
    </row>
    <row r="34" spans="1:27" s="24" customFormat="1" x14ac:dyDescent="0.25">
      <c r="A34" s="92" t="s">
        <v>901</v>
      </c>
      <c r="B34" s="92" t="s">
        <v>893</v>
      </c>
      <c r="C34" s="129">
        <v>370740480</v>
      </c>
      <c r="D34" s="130"/>
      <c r="E34" s="132"/>
      <c r="F34" s="132">
        <f t="shared" si="14"/>
        <v>370740480</v>
      </c>
      <c r="G34" s="132">
        <v>5592000</v>
      </c>
      <c r="H34" s="130">
        <v>618000</v>
      </c>
      <c r="I34" s="132">
        <v>5592000</v>
      </c>
      <c r="J34" s="131">
        <f t="shared" si="15"/>
        <v>365148480</v>
      </c>
      <c r="K34" s="93">
        <f t="shared" si="3"/>
        <v>0.98491667270862893</v>
      </c>
      <c r="L34" s="72"/>
      <c r="M34" s="92" t="s">
        <v>901</v>
      </c>
      <c r="N34" s="92" t="s">
        <v>893</v>
      </c>
      <c r="O34" s="129">
        <v>370740480</v>
      </c>
      <c r="P34" s="130"/>
      <c r="Q34" s="132"/>
      <c r="R34" s="132">
        <f t="shared" si="16"/>
        <v>370740480</v>
      </c>
      <c r="S34" s="132">
        <v>5592000</v>
      </c>
      <c r="T34" s="130">
        <v>618000</v>
      </c>
      <c r="U34" s="132">
        <f>4974000+T34</f>
        <v>5592000</v>
      </c>
      <c r="V34" s="131">
        <f t="shared" si="17"/>
        <v>365148480</v>
      </c>
      <c r="W34" s="96">
        <f t="shared" si="5"/>
        <v>0.98491667270862893</v>
      </c>
      <c r="X34" s="80"/>
      <c r="Y34" s="306"/>
      <c r="Z34" s="80"/>
      <c r="AA34" s="80"/>
    </row>
    <row r="35" spans="1:27" s="24" customFormat="1" x14ac:dyDescent="0.25">
      <c r="A35" s="90" t="s">
        <v>902</v>
      </c>
      <c r="B35" s="92" t="s">
        <v>895</v>
      </c>
      <c r="C35" s="129">
        <v>9073767217.6399994</v>
      </c>
      <c r="D35" s="130"/>
      <c r="E35" s="132"/>
      <c r="F35" s="132">
        <f t="shared" si="14"/>
        <v>9073767217.6399994</v>
      </c>
      <c r="G35" s="132">
        <v>3678868549</v>
      </c>
      <c r="H35" s="130">
        <v>163140814</v>
      </c>
      <c r="I35" s="132">
        <v>3678868549</v>
      </c>
      <c r="J35" s="131">
        <f t="shared" si="15"/>
        <v>5394898668.6399994</v>
      </c>
      <c r="K35" s="93">
        <f t="shared" si="3"/>
        <v>0.59455995941266404</v>
      </c>
      <c r="L35" s="72"/>
      <c r="M35" s="90" t="s">
        <v>902</v>
      </c>
      <c r="N35" s="92" t="s">
        <v>895</v>
      </c>
      <c r="O35" s="129">
        <v>9073767217.6399994</v>
      </c>
      <c r="P35" s="130"/>
      <c r="Q35" s="132"/>
      <c r="R35" s="132">
        <f t="shared" si="16"/>
        <v>9073767217.6399994</v>
      </c>
      <c r="S35" s="132">
        <v>3678868549</v>
      </c>
      <c r="T35" s="130">
        <v>163140814</v>
      </c>
      <c r="U35" s="132">
        <f>3515727735+T35</f>
        <v>3678868549</v>
      </c>
      <c r="V35" s="131">
        <f t="shared" si="17"/>
        <v>5394898668.6399994</v>
      </c>
      <c r="W35" s="96">
        <f t="shared" si="5"/>
        <v>0.59455995941266404</v>
      </c>
      <c r="X35" s="80"/>
      <c r="Y35" s="306"/>
      <c r="Z35" s="80"/>
      <c r="AA35" s="80"/>
    </row>
    <row r="36" spans="1:27" s="24" customFormat="1" x14ac:dyDescent="0.25">
      <c r="A36" s="90" t="s">
        <v>903</v>
      </c>
      <c r="B36" s="92" t="s">
        <v>904</v>
      </c>
      <c r="C36" s="129">
        <v>102300000</v>
      </c>
      <c r="D36" s="133"/>
      <c r="E36" s="133"/>
      <c r="F36" s="132">
        <f t="shared" si="14"/>
        <v>102300000</v>
      </c>
      <c r="G36" s="132">
        <v>26361901</v>
      </c>
      <c r="H36" s="130">
        <v>19176450</v>
      </c>
      <c r="I36" s="132">
        <v>26361901</v>
      </c>
      <c r="J36" s="131">
        <f t="shared" si="15"/>
        <v>75938099</v>
      </c>
      <c r="K36" s="98">
        <f t="shared" si="3"/>
        <v>0.74230790811339198</v>
      </c>
      <c r="L36" s="72"/>
      <c r="M36" s="90" t="s">
        <v>903</v>
      </c>
      <c r="N36" s="92" t="s">
        <v>904</v>
      </c>
      <c r="O36" s="129">
        <v>102300000</v>
      </c>
      <c r="P36" s="133"/>
      <c r="Q36" s="133"/>
      <c r="R36" s="132">
        <f t="shared" si="16"/>
        <v>102300000</v>
      </c>
      <c r="S36" s="132">
        <v>26361901</v>
      </c>
      <c r="T36" s="130">
        <v>19176450</v>
      </c>
      <c r="U36" s="132">
        <f>7185451+T36</f>
        <v>26361901</v>
      </c>
      <c r="V36" s="131">
        <f t="shared" si="17"/>
        <v>75938099</v>
      </c>
      <c r="W36" s="97">
        <f t="shared" si="5"/>
        <v>0.74230790811339198</v>
      </c>
      <c r="X36" s="80"/>
      <c r="Y36" s="306"/>
      <c r="Z36" s="80"/>
      <c r="AA36" s="80"/>
    </row>
    <row r="37" spans="1:27" s="24" customFormat="1" x14ac:dyDescent="0.25">
      <c r="A37" s="148">
        <v>1023</v>
      </c>
      <c r="B37" s="149" t="s">
        <v>905</v>
      </c>
      <c r="C37" s="150">
        <f>C38</f>
        <v>0</v>
      </c>
      <c r="D37" s="150">
        <f t="shared" ref="D37:J40" si="32">D38</f>
        <v>0</v>
      </c>
      <c r="E37" s="150">
        <f t="shared" si="32"/>
        <v>0</v>
      </c>
      <c r="F37" s="150">
        <f t="shared" si="32"/>
        <v>0</v>
      </c>
      <c r="G37" s="150">
        <f t="shared" si="32"/>
        <v>0</v>
      </c>
      <c r="H37" s="150">
        <f t="shared" si="32"/>
        <v>0</v>
      </c>
      <c r="I37" s="150">
        <f t="shared" si="32"/>
        <v>0</v>
      </c>
      <c r="J37" s="150">
        <f t="shared" si="32"/>
        <v>0</v>
      </c>
      <c r="K37" s="151" t="e">
        <f t="shared" si="3"/>
        <v>#DIV/0!</v>
      </c>
      <c r="L37" s="72"/>
      <c r="M37" s="148">
        <v>1023</v>
      </c>
      <c r="N37" s="149" t="s">
        <v>905</v>
      </c>
      <c r="O37" s="150">
        <f>O38</f>
        <v>0</v>
      </c>
      <c r="P37" s="150">
        <f t="shared" ref="P37:V40" si="33">P38</f>
        <v>0</v>
      </c>
      <c r="Q37" s="150">
        <f t="shared" si="33"/>
        <v>0</v>
      </c>
      <c r="R37" s="150">
        <f t="shared" si="33"/>
        <v>0</v>
      </c>
      <c r="S37" s="150">
        <f t="shared" si="33"/>
        <v>0</v>
      </c>
      <c r="T37" s="150">
        <f t="shared" si="33"/>
        <v>0</v>
      </c>
      <c r="U37" s="150">
        <f t="shared" si="33"/>
        <v>0</v>
      </c>
      <c r="V37" s="150">
        <f t="shared" si="33"/>
        <v>0</v>
      </c>
      <c r="W37" s="151" t="e">
        <f t="shared" si="5"/>
        <v>#DIV/0!</v>
      </c>
      <c r="X37" s="80"/>
      <c r="Y37" s="306"/>
      <c r="Z37" s="80"/>
      <c r="AA37" s="80"/>
    </row>
    <row r="38" spans="1:27" s="103" customFormat="1" x14ac:dyDescent="0.25">
      <c r="A38" s="148">
        <v>102301</v>
      </c>
      <c r="B38" s="148" t="s">
        <v>906</v>
      </c>
      <c r="C38" s="152">
        <f>C39</f>
        <v>0</v>
      </c>
      <c r="D38" s="152">
        <f t="shared" si="32"/>
        <v>0</v>
      </c>
      <c r="E38" s="152">
        <f t="shared" si="32"/>
        <v>0</v>
      </c>
      <c r="F38" s="152">
        <f t="shared" si="32"/>
        <v>0</v>
      </c>
      <c r="G38" s="152">
        <f t="shared" si="32"/>
        <v>0</v>
      </c>
      <c r="H38" s="152">
        <f t="shared" si="32"/>
        <v>0</v>
      </c>
      <c r="I38" s="152">
        <f t="shared" si="32"/>
        <v>0</v>
      </c>
      <c r="J38" s="152">
        <f t="shared" si="32"/>
        <v>0</v>
      </c>
      <c r="K38" s="153" t="e">
        <f t="shared" si="3"/>
        <v>#DIV/0!</v>
      </c>
      <c r="L38" s="101"/>
      <c r="M38" s="148">
        <v>102301</v>
      </c>
      <c r="N38" s="148" t="s">
        <v>906</v>
      </c>
      <c r="O38" s="152">
        <f>O39</f>
        <v>0</v>
      </c>
      <c r="P38" s="152">
        <f t="shared" si="33"/>
        <v>0</v>
      </c>
      <c r="Q38" s="152">
        <f t="shared" si="33"/>
        <v>0</v>
      </c>
      <c r="R38" s="152">
        <f t="shared" si="33"/>
        <v>0</v>
      </c>
      <c r="S38" s="152">
        <f t="shared" si="33"/>
        <v>0</v>
      </c>
      <c r="T38" s="152">
        <f t="shared" si="33"/>
        <v>0</v>
      </c>
      <c r="U38" s="152">
        <f t="shared" si="33"/>
        <v>0</v>
      </c>
      <c r="V38" s="152">
        <f t="shared" si="33"/>
        <v>0</v>
      </c>
      <c r="W38" s="153" t="e">
        <f t="shared" si="5"/>
        <v>#DIV/0!</v>
      </c>
      <c r="X38" s="102"/>
      <c r="Z38" s="80"/>
      <c r="AA38" s="80"/>
    </row>
    <row r="39" spans="1:27" s="103" customFormat="1" x14ac:dyDescent="0.25">
      <c r="A39" s="148">
        <v>10230103</v>
      </c>
      <c r="B39" s="148" t="s">
        <v>907</v>
      </c>
      <c r="C39" s="152">
        <f>C40</f>
        <v>0</v>
      </c>
      <c r="D39" s="152">
        <f t="shared" si="32"/>
        <v>0</v>
      </c>
      <c r="E39" s="152">
        <f t="shared" si="32"/>
        <v>0</v>
      </c>
      <c r="F39" s="152">
        <f t="shared" si="32"/>
        <v>0</v>
      </c>
      <c r="G39" s="152">
        <f t="shared" si="32"/>
        <v>0</v>
      </c>
      <c r="H39" s="152">
        <f t="shared" si="32"/>
        <v>0</v>
      </c>
      <c r="I39" s="152">
        <f t="shared" si="32"/>
        <v>0</v>
      </c>
      <c r="J39" s="152">
        <f t="shared" si="32"/>
        <v>0</v>
      </c>
      <c r="K39" s="153" t="e">
        <f t="shared" si="3"/>
        <v>#DIV/0!</v>
      </c>
      <c r="L39" s="101"/>
      <c r="M39" s="148">
        <v>10230103</v>
      </c>
      <c r="N39" s="148" t="s">
        <v>907</v>
      </c>
      <c r="O39" s="152">
        <f>O40</f>
        <v>0</v>
      </c>
      <c r="P39" s="152">
        <f t="shared" si="33"/>
        <v>0</v>
      </c>
      <c r="Q39" s="152">
        <f t="shared" si="33"/>
        <v>0</v>
      </c>
      <c r="R39" s="152">
        <f t="shared" si="33"/>
        <v>0</v>
      </c>
      <c r="S39" s="152">
        <f t="shared" si="33"/>
        <v>0</v>
      </c>
      <c r="T39" s="152">
        <f t="shared" si="33"/>
        <v>0</v>
      </c>
      <c r="U39" s="152">
        <f t="shared" si="33"/>
        <v>0</v>
      </c>
      <c r="V39" s="152">
        <f t="shared" si="33"/>
        <v>0</v>
      </c>
      <c r="W39" s="153" t="e">
        <f t="shared" si="5"/>
        <v>#DIV/0!</v>
      </c>
      <c r="X39" s="102"/>
      <c r="Z39" s="80"/>
      <c r="AA39" s="80"/>
    </row>
    <row r="40" spans="1:27" s="103" customFormat="1" x14ac:dyDescent="0.25">
      <c r="A40" s="148">
        <v>102301031</v>
      </c>
      <c r="B40" s="148" t="s">
        <v>907</v>
      </c>
      <c r="C40" s="152">
        <f>C41</f>
        <v>0</v>
      </c>
      <c r="D40" s="152">
        <f t="shared" si="32"/>
        <v>0</v>
      </c>
      <c r="E40" s="152">
        <f t="shared" si="32"/>
        <v>0</v>
      </c>
      <c r="F40" s="152">
        <f t="shared" si="32"/>
        <v>0</v>
      </c>
      <c r="G40" s="152">
        <f t="shared" si="32"/>
        <v>0</v>
      </c>
      <c r="H40" s="152">
        <f t="shared" si="32"/>
        <v>0</v>
      </c>
      <c r="I40" s="152">
        <f t="shared" si="32"/>
        <v>0</v>
      </c>
      <c r="J40" s="152">
        <f t="shared" si="32"/>
        <v>0</v>
      </c>
      <c r="K40" s="153" t="e">
        <f t="shared" si="3"/>
        <v>#DIV/0!</v>
      </c>
      <c r="L40" s="101"/>
      <c r="M40" s="148">
        <v>102301031</v>
      </c>
      <c r="N40" s="148" t="s">
        <v>907</v>
      </c>
      <c r="O40" s="152">
        <f>O41</f>
        <v>0</v>
      </c>
      <c r="P40" s="152">
        <f t="shared" si="33"/>
        <v>0</v>
      </c>
      <c r="Q40" s="152">
        <f t="shared" si="33"/>
        <v>0</v>
      </c>
      <c r="R40" s="152">
        <f t="shared" si="33"/>
        <v>0</v>
      </c>
      <c r="S40" s="152">
        <f t="shared" si="33"/>
        <v>0</v>
      </c>
      <c r="T40" s="152">
        <f t="shared" si="33"/>
        <v>0</v>
      </c>
      <c r="U40" s="152">
        <f t="shared" si="33"/>
        <v>0</v>
      </c>
      <c r="V40" s="152">
        <f t="shared" si="33"/>
        <v>0</v>
      </c>
      <c r="W40" s="153" t="e">
        <f t="shared" si="5"/>
        <v>#DIV/0!</v>
      </c>
      <c r="X40" s="102"/>
      <c r="Z40" s="80"/>
      <c r="AA40" s="80"/>
    </row>
    <row r="41" spans="1:27" s="24" customFormat="1" x14ac:dyDescent="0.25">
      <c r="A41" s="104">
        <v>10230103101</v>
      </c>
      <c r="B41" s="92" t="s">
        <v>907</v>
      </c>
      <c r="C41" s="129"/>
      <c r="D41" s="133"/>
      <c r="E41" s="133"/>
      <c r="F41" s="132">
        <f t="shared" si="14"/>
        <v>0</v>
      </c>
      <c r="G41" s="132"/>
      <c r="H41" s="130"/>
      <c r="I41" s="132"/>
      <c r="J41" s="131">
        <f t="shared" si="15"/>
        <v>0</v>
      </c>
      <c r="K41" s="98" t="e">
        <f t="shared" si="3"/>
        <v>#DIV/0!</v>
      </c>
      <c r="L41" s="72"/>
      <c r="M41" s="104">
        <v>10230103101</v>
      </c>
      <c r="N41" s="92" t="s">
        <v>907</v>
      </c>
      <c r="O41" s="129"/>
      <c r="P41" s="133"/>
      <c r="Q41" s="133"/>
      <c r="R41" s="132">
        <f t="shared" si="16"/>
        <v>0</v>
      </c>
      <c r="S41" s="132"/>
      <c r="T41" s="130"/>
      <c r="U41" s="132"/>
      <c r="V41" s="131">
        <f t="shared" si="17"/>
        <v>0</v>
      </c>
      <c r="W41" s="98" t="e">
        <f t="shared" si="5"/>
        <v>#DIV/0!</v>
      </c>
      <c r="X41" s="80"/>
      <c r="Y41" s="306"/>
      <c r="Z41" s="80"/>
      <c r="AA41" s="80"/>
    </row>
    <row r="42" spans="1:27" s="24" customFormat="1" x14ac:dyDescent="0.25">
      <c r="A42" s="149" t="s">
        <v>908</v>
      </c>
      <c r="B42" s="149" t="s">
        <v>909</v>
      </c>
      <c r="C42" s="150">
        <f>C43+C67</f>
        <v>7937455677.8999996</v>
      </c>
      <c r="D42" s="150">
        <f t="shared" ref="D42:J42" si="34">D43+D67</f>
        <v>0</v>
      </c>
      <c r="E42" s="150">
        <f t="shared" si="34"/>
        <v>0</v>
      </c>
      <c r="F42" s="150">
        <f t="shared" si="34"/>
        <v>7937455677.8999996</v>
      </c>
      <c r="G42" s="150">
        <f t="shared" si="34"/>
        <v>3963885738.3600001</v>
      </c>
      <c r="H42" s="150">
        <f t="shared" si="34"/>
        <v>178186853</v>
      </c>
      <c r="I42" s="150">
        <f t="shared" si="34"/>
        <v>3963885738.3600001</v>
      </c>
      <c r="J42" s="150">
        <f t="shared" si="34"/>
        <v>3983680139.54</v>
      </c>
      <c r="K42" s="151">
        <f t="shared" si="3"/>
        <v>0.50188376492376918</v>
      </c>
      <c r="L42" s="72"/>
      <c r="M42" s="149" t="s">
        <v>908</v>
      </c>
      <c r="N42" s="149" t="s">
        <v>909</v>
      </c>
      <c r="O42" s="150">
        <f>O43+O67</f>
        <v>7937455677.8999996</v>
      </c>
      <c r="P42" s="150">
        <f t="shared" ref="P42:V42" si="35">P43+P67</f>
        <v>0</v>
      </c>
      <c r="Q42" s="150">
        <f t="shared" si="35"/>
        <v>0</v>
      </c>
      <c r="R42" s="150">
        <f t="shared" si="35"/>
        <v>7797595677.8999996</v>
      </c>
      <c r="S42" s="150">
        <f t="shared" si="35"/>
        <v>3964079738.3600001</v>
      </c>
      <c r="T42" s="150">
        <f t="shared" si="35"/>
        <v>178044853</v>
      </c>
      <c r="U42" s="150">
        <f t="shared" si="35"/>
        <v>3964079738.3600001</v>
      </c>
      <c r="V42" s="150">
        <f t="shared" si="35"/>
        <v>3843344139.54</v>
      </c>
      <c r="W42" s="151">
        <f t="shared" si="5"/>
        <v>0.49288835921985963</v>
      </c>
      <c r="X42" s="80"/>
      <c r="Y42" s="306"/>
      <c r="Z42" s="80"/>
      <c r="AA42" s="80"/>
    </row>
    <row r="43" spans="1:27" s="24" customFormat="1" x14ac:dyDescent="0.25">
      <c r="A43" s="149" t="s">
        <v>910</v>
      </c>
      <c r="B43" s="149" t="s">
        <v>911</v>
      </c>
      <c r="C43" s="150">
        <f>+C44+C59</f>
        <v>0</v>
      </c>
      <c r="D43" s="150">
        <f t="shared" ref="D43:J43" si="36">+D44+D59</f>
        <v>0</v>
      </c>
      <c r="E43" s="150">
        <f t="shared" si="36"/>
        <v>0</v>
      </c>
      <c r="F43" s="150">
        <f t="shared" si="36"/>
        <v>0</v>
      </c>
      <c r="G43" s="150">
        <f t="shared" si="36"/>
        <v>38955000</v>
      </c>
      <c r="H43" s="150">
        <f t="shared" si="36"/>
        <v>963300</v>
      </c>
      <c r="I43" s="150">
        <f t="shared" si="36"/>
        <v>38955000</v>
      </c>
      <c r="J43" s="150">
        <f t="shared" si="36"/>
        <v>-28986800</v>
      </c>
      <c r="K43" s="151" t="e">
        <f t="shared" si="3"/>
        <v>#DIV/0!</v>
      </c>
      <c r="L43" s="72"/>
      <c r="M43" s="149" t="s">
        <v>910</v>
      </c>
      <c r="N43" s="149" t="s">
        <v>911</v>
      </c>
      <c r="O43" s="150">
        <f>+O44+O59</f>
        <v>0</v>
      </c>
      <c r="P43" s="150">
        <f t="shared" ref="P43:V43" si="37">+P44+P59</f>
        <v>0</v>
      </c>
      <c r="Q43" s="150">
        <f t="shared" si="37"/>
        <v>0</v>
      </c>
      <c r="R43" s="150">
        <f t="shared" si="37"/>
        <v>0</v>
      </c>
      <c r="S43" s="150">
        <f t="shared" si="37"/>
        <v>39291000</v>
      </c>
      <c r="T43" s="150">
        <f t="shared" si="37"/>
        <v>963300</v>
      </c>
      <c r="U43" s="150">
        <f t="shared" si="37"/>
        <v>39291000</v>
      </c>
      <c r="V43" s="150">
        <f t="shared" si="37"/>
        <v>-29322800</v>
      </c>
      <c r="W43" s="151" t="e">
        <f t="shared" si="5"/>
        <v>#DIV/0!</v>
      </c>
      <c r="X43" s="80"/>
      <c r="Y43" s="306"/>
      <c r="Z43" s="80"/>
      <c r="AA43" s="80"/>
    </row>
    <row r="44" spans="1:27" s="24" customFormat="1" x14ac:dyDescent="0.25">
      <c r="A44" s="149" t="s">
        <v>912</v>
      </c>
      <c r="B44" s="149" t="s">
        <v>448</v>
      </c>
      <c r="C44" s="150">
        <f>+C45+C52+C57+C50</f>
        <v>0</v>
      </c>
      <c r="D44" s="150">
        <f t="shared" ref="D44:J44" si="38">+D45+D52+D57+D50</f>
        <v>0</v>
      </c>
      <c r="E44" s="150">
        <f t="shared" si="38"/>
        <v>0</v>
      </c>
      <c r="F44" s="150">
        <f t="shared" si="38"/>
        <v>0</v>
      </c>
      <c r="G44" s="150">
        <f t="shared" si="38"/>
        <v>36867200</v>
      </c>
      <c r="H44" s="150">
        <f t="shared" si="38"/>
        <v>897300</v>
      </c>
      <c r="I44" s="150">
        <f t="shared" si="38"/>
        <v>36867200</v>
      </c>
      <c r="J44" s="150">
        <f t="shared" si="38"/>
        <v>-26899000</v>
      </c>
      <c r="K44" s="151" t="e">
        <f t="shared" si="3"/>
        <v>#DIV/0!</v>
      </c>
      <c r="L44" s="72"/>
      <c r="M44" s="149" t="s">
        <v>912</v>
      </c>
      <c r="N44" s="149" t="s">
        <v>448</v>
      </c>
      <c r="O44" s="150">
        <f>+O45+O52+O57+O50</f>
        <v>0</v>
      </c>
      <c r="P44" s="150">
        <f t="shared" ref="P44:V44" si="39">+P45+P52+P57+P50</f>
        <v>0</v>
      </c>
      <c r="Q44" s="150">
        <f t="shared" si="39"/>
        <v>0</v>
      </c>
      <c r="R44" s="150">
        <f t="shared" si="39"/>
        <v>0</v>
      </c>
      <c r="S44" s="150">
        <f t="shared" si="39"/>
        <v>37203200</v>
      </c>
      <c r="T44" s="150">
        <f t="shared" si="39"/>
        <v>897300</v>
      </c>
      <c r="U44" s="150">
        <f t="shared" si="39"/>
        <v>37203200</v>
      </c>
      <c r="V44" s="150">
        <f t="shared" si="39"/>
        <v>-27235000</v>
      </c>
      <c r="W44" s="151" t="e">
        <f t="shared" si="5"/>
        <v>#DIV/0!</v>
      </c>
      <c r="X44" s="80"/>
      <c r="Y44" s="306"/>
      <c r="Z44" s="80"/>
      <c r="AA44" s="80"/>
    </row>
    <row r="45" spans="1:27" s="24" customFormat="1" x14ac:dyDescent="0.25">
      <c r="A45" s="82" t="s">
        <v>913</v>
      </c>
      <c r="B45" s="82" t="s">
        <v>914</v>
      </c>
      <c r="C45" s="127">
        <f>SUM(C46:C49)</f>
        <v>0</v>
      </c>
      <c r="D45" s="127">
        <f t="shared" ref="D45:J45" si="40">SUM(D46:D49)</f>
        <v>0</v>
      </c>
      <c r="E45" s="127">
        <f t="shared" si="40"/>
        <v>0</v>
      </c>
      <c r="F45" s="127">
        <f t="shared" si="40"/>
        <v>0</v>
      </c>
      <c r="G45" s="127">
        <f t="shared" si="40"/>
        <v>25716300</v>
      </c>
      <c r="H45" s="127">
        <f t="shared" si="40"/>
        <v>580000</v>
      </c>
      <c r="I45" s="127">
        <f t="shared" si="40"/>
        <v>25716300</v>
      </c>
      <c r="J45" s="127">
        <f t="shared" si="40"/>
        <v>-25716300</v>
      </c>
      <c r="K45" s="83" t="e">
        <f t="shared" si="3"/>
        <v>#DIV/0!</v>
      </c>
      <c r="L45" s="72"/>
      <c r="M45" s="82" t="s">
        <v>913</v>
      </c>
      <c r="N45" s="82" t="s">
        <v>914</v>
      </c>
      <c r="O45" s="127">
        <f>SUM(O46:O49)</f>
        <v>0</v>
      </c>
      <c r="P45" s="127">
        <f t="shared" ref="P45:V45" si="41">SUM(P46:P49)</f>
        <v>0</v>
      </c>
      <c r="Q45" s="127">
        <f t="shared" si="41"/>
        <v>0</v>
      </c>
      <c r="R45" s="127">
        <f t="shared" si="41"/>
        <v>0</v>
      </c>
      <c r="S45" s="127">
        <f t="shared" si="41"/>
        <v>25716300</v>
      </c>
      <c r="T45" s="127">
        <f t="shared" si="41"/>
        <v>580000</v>
      </c>
      <c r="U45" s="127">
        <f t="shared" si="41"/>
        <v>25716300</v>
      </c>
      <c r="V45" s="127">
        <f t="shared" si="41"/>
        <v>-25716300</v>
      </c>
      <c r="W45" s="83" t="e">
        <f t="shared" si="5"/>
        <v>#DIV/0!</v>
      </c>
      <c r="X45" s="80"/>
      <c r="Y45" s="306"/>
      <c r="Z45" s="80"/>
      <c r="AA45" s="80"/>
    </row>
    <row r="46" spans="1:27" s="24" customFormat="1" ht="45" x14ac:dyDescent="0.25">
      <c r="A46" s="90" t="s">
        <v>915</v>
      </c>
      <c r="B46" s="105" t="s">
        <v>916</v>
      </c>
      <c r="C46" s="129"/>
      <c r="D46" s="130"/>
      <c r="E46" s="133"/>
      <c r="F46" s="132">
        <f t="shared" si="14"/>
        <v>0</v>
      </c>
      <c r="G46" s="132"/>
      <c r="H46" s="133"/>
      <c r="I46" s="132"/>
      <c r="J46" s="131">
        <f t="shared" si="15"/>
        <v>0</v>
      </c>
      <c r="K46" s="98" t="e">
        <f t="shared" si="3"/>
        <v>#DIV/0!</v>
      </c>
      <c r="L46" s="72"/>
      <c r="M46" s="90" t="s">
        <v>915</v>
      </c>
      <c r="N46" s="105" t="s">
        <v>916</v>
      </c>
      <c r="O46" s="129"/>
      <c r="P46" s="130"/>
      <c r="Q46" s="133"/>
      <c r="R46" s="132">
        <f t="shared" si="16"/>
        <v>0</v>
      </c>
      <c r="S46" s="132"/>
      <c r="T46" s="133"/>
      <c r="U46" s="132"/>
      <c r="V46" s="131">
        <f t="shared" si="17"/>
        <v>0</v>
      </c>
      <c r="W46" s="98" t="e">
        <f t="shared" si="5"/>
        <v>#DIV/0!</v>
      </c>
      <c r="X46" s="80"/>
      <c r="Y46" s="306"/>
      <c r="Z46" s="80"/>
      <c r="AA46" s="80"/>
    </row>
    <row r="47" spans="1:27" s="24" customFormat="1" ht="30" x14ac:dyDescent="0.25">
      <c r="A47" s="90" t="s">
        <v>917</v>
      </c>
      <c r="B47" s="105" t="s">
        <v>918</v>
      </c>
      <c r="C47" s="129"/>
      <c r="D47" s="133"/>
      <c r="E47" s="133"/>
      <c r="F47" s="132">
        <f t="shared" si="14"/>
        <v>0</v>
      </c>
      <c r="G47" s="132"/>
      <c r="H47" s="133"/>
      <c r="I47" s="132"/>
      <c r="J47" s="131">
        <f t="shared" si="15"/>
        <v>0</v>
      </c>
      <c r="K47" s="98" t="e">
        <f t="shared" si="3"/>
        <v>#DIV/0!</v>
      </c>
      <c r="L47" s="72"/>
      <c r="M47" s="90" t="s">
        <v>917</v>
      </c>
      <c r="N47" s="105" t="s">
        <v>918</v>
      </c>
      <c r="O47" s="129"/>
      <c r="P47" s="133"/>
      <c r="Q47" s="133"/>
      <c r="R47" s="132">
        <f t="shared" si="16"/>
        <v>0</v>
      </c>
      <c r="S47" s="132"/>
      <c r="T47" s="133"/>
      <c r="U47" s="132"/>
      <c r="V47" s="131">
        <f t="shared" si="17"/>
        <v>0</v>
      </c>
      <c r="W47" s="98" t="e">
        <f t="shared" si="5"/>
        <v>#DIV/0!</v>
      </c>
      <c r="X47" s="80"/>
      <c r="Y47" s="306"/>
      <c r="Z47" s="80"/>
      <c r="AA47" s="80"/>
    </row>
    <row r="48" spans="1:27" s="24" customFormat="1" ht="30" x14ac:dyDescent="0.25">
      <c r="A48" s="90" t="s">
        <v>919</v>
      </c>
      <c r="B48" s="105" t="s">
        <v>920</v>
      </c>
      <c r="C48" s="129"/>
      <c r="D48" s="133"/>
      <c r="E48" s="133"/>
      <c r="F48" s="132">
        <f t="shared" si="14"/>
        <v>0</v>
      </c>
      <c r="G48" s="132">
        <v>15583500</v>
      </c>
      <c r="H48" s="133"/>
      <c r="I48" s="132">
        <v>15583500</v>
      </c>
      <c r="J48" s="131">
        <f t="shared" si="15"/>
        <v>-15583500</v>
      </c>
      <c r="K48" s="98" t="e">
        <f t="shared" si="3"/>
        <v>#DIV/0!</v>
      </c>
      <c r="L48" s="72"/>
      <c r="M48" s="90" t="s">
        <v>919</v>
      </c>
      <c r="N48" s="105" t="s">
        <v>920</v>
      </c>
      <c r="O48" s="129"/>
      <c r="P48" s="133"/>
      <c r="Q48" s="133"/>
      <c r="R48" s="132">
        <f t="shared" si="16"/>
        <v>0</v>
      </c>
      <c r="S48" s="132">
        <v>15583500</v>
      </c>
      <c r="T48" s="133"/>
      <c r="U48" s="132">
        <v>15583500</v>
      </c>
      <c r="V48" s="131">
        <f t="shared" si="17"/>
        <v>-15583500</v>
      </c>
      <c r="W48" s="98" t="e">
        <f t="shared" si="5"/>
        <v>#DIV/0!</v>
      </c>
      <c r="X48" s="80"/>
      <c r="Y48" s="306"/>
      <c r="Z48" s="80"/>
      <c r="AA48" s="80"/>
    </row>
    <row r="49" spans="1:27" s="24" customFormat="1" ht="30" x14ac:dyDescent="0.25">
      <c r="A49" s="90" t="s">
        <v>921</v>
      </c>
      <c r="B49" s="105" t="s">
        <v>922</v>
      </c>
      <c r="C49" s="129"/>
      <c r="D49" s="133"/>
      <c r="E49" s="133"/>
      <c r="F49" s="132">
        <f t="shared" si="14"/>
        <v>0</v>
      </c>
      <c r="G49" s="132">
        <v>10132800</v>
      </c>
      <c r="H49" s="130">
        <v>580000</v>
      </c>
      <c r="I49" s="132">
        <v>10132800</v>
      </c>
      <c r="J49" s="131">
        <f t="shared" si="15"/>
        <v>-10132800</v>
      </c>
      <c r="K49" s="98" t="e">
        <f t="shared" si="3"/>
        <v>#DIV/0!</v>
      </c>
      <c r="L49" s="72"/>
      <c r="M49" s="90" t="s">
        <v>921</v>
      </c>
      <c r="N49" s="105" t="s">
        <v>922</v>
      </c>
      <c r="O49" s="129"/>
      <c r="P49" s="133"/>
      <c r="Q49" s="133"/>
      <c r="R49" s="132">
        <f t="shared" si="16"/>
        <v>0</v>
      </c>
      <c r="S49" s="132">
        <v>10132800</v>
      </c>
      <c r="T49" s="130">
        <v>580000</v>
      </c>
      <c r="U49" s="132">
        <f>9552800+T49</f>
        <v>10132800</v>
      </c>
      <c r="V49" s="131">
        <f t="shared" si="17"/>
        <v>-10132800</v>
      </c>
      <c r="W49" s="98" t="e">
        <f t="shared" si="5"/>
        <v>#DIV/0!</v>
      </c>
      <c r="X49" s="80"/>
      <c r="Y49" s="306"/>
      <c r="Z49" s="80"/>
      <c r="AA49" s="80"/>
    </row>
    <row r="50" spans="1:27" s="24" customFormat="1" x14ac:dyDescent="0.25">
      <c r="A50" s="82" t="s">
        <v>1667</v>
      </c>
      <c r="B50" s="82" t="s">
        <v>450</v>
      </c>
      <c r="C50" s="127">
        <f>+C51</f>
        <v>0</v>
      </c>
      <c r="D50" s="127">
        <f t="shared" ref="D50:J50" si="42">+D51</f>
        <v>0</v>
      </c>
      <c r="E50" s="127">
        <f t="shared" si="42"/>
        <v>0</v>
      </c>
      <c r="F50" s="127">
        <f t="shared" si="42"/>
        <v>0</v>
      </c>
      <c r="G50" s="127">
        <f t="shared" si="42"/>
        <v>9968200</v>
      </c>
      <c r="H50" s="127">
        <f t="shared" si="42"/>
        <v>0</v>
      </c>
      <c r="I50" s="127">
        <f t="shared" si="42"/>
        <v>9968200</v>
      </c>
      <c r="J50" s="127">
        <f t="shared" si="42"/>
        <v>0</v>
      </c>
      <c r="K50" s="83" t="e">
        <f t="shared" si="3"/>
        <v>#DIV/0!</v>
      </c>
      <c r="L50" s="72"/>
      <c r="M50" s="82" t="s">
        <v>1667</v>
      </c>
      <c r="N50" s="82" t="s">
        <v>450</v>
      </c>
      <c r="O50" s="127">
        <f>SUM(O51:O54)</f>
        <v>0</v>
      </c>
      <c r="P50" s="127">
        <f t="shared" ref="P50:V50" si="43">SUM(P51:P54)</f>
        <v>0</v>
      </c>
      <c r="Q50" s="127">
        <f t="shared" si="43"/>
        <v>0</v>
      </c>
      <c r="R50" s="127">
        <f t="shared" si="43"/>
        <v>0</v>
      </c>
      <c r="S50" s="127">
        <f t="shared" si="43"/>
        <v>10304200</v>
      </c>
      <c r="T50" s="127">
        <f t="shared" si="43"/>
        <v>0</v>
      </c>
      <c r="U50" s="127">
        <f t="shared" si="43"/>
        <v>10304200</v>
      </c>
      <c r="V50" s="127">
        <f t="shared" si="43"/>
        <v>-336000</v>
      </c>
      <c r="W50" s="83" t="e">
        <f t="shared" si="5"/>
        <v>#DIV/0!</v>
      </c>
      <c r="X50" s="80"/>
      <c r="Y50" s="306"/>
      <c r="Z50" s="80"/>
      <c r="AA50" s="80"/>
    </row>
    <row r="51" spans="1:27" s="24" customFormat="1" x14ac:dyDescent="0.25">
      <c r="A51" s="104">
        <v>10250108201</v>
      </c>
      <c r="B51" s="105" t="s">
        <v>452</v>
      </c>
      <c r="C51" s="129"/>
      <c r="D51" s="133"/>
      <c r="E51" s="133"/>
      <c r="F51" s="132"/>
      <c r="G51" s="130">
        <v>9968200</v>
      </c>
      <c r="H51" s="130"/>
      <c r="I51" s="130">
        <v>9968200</v>
      </c>
      <c r="J51" s="131"/>
      <c r="K51" s="98"/>
      <c r="L51" s="72"/>
      <c r="M51" s="104">
        <v>10250108201</v>
      </c>
      <c r="N51" s="105" t="s">
        <v>452</v>
      </c>
      <c r="O51" s="129"/>
      <c r="P51" s="133"/>
      <c r="Q51" s="133"/>
      <c r="R51" s="132"/>
      <c r="S51" s="130">
        <v>9968200</v>
      </c>
      <c r="T51" s="130"/>
      <c r="U51" s="130">
        <v>9968200</v>
      </c>
      <c r="V51" s="131"/>
      <c r="W51" s="98"/>
      <c r="X51" s="80"/>
      <c r="Y51" s="306"/>
      <c r="Z51" s="80"/>
      <c r="AA51" s="80"/>
    </row>
    <row r="52" spans="1:27" s="24" customFormat="1" x14ac:dyDescent="0.25">
      <c r="A52" s="82" t="s">
        <v>923</v>
      </c>
      <c r="B52" s="82" t="s">
        <v>924</v>
      </c>
      <c r="C52" s="127">
        <f>SUM(C53:C56)</f>
        <v>0</v>
      </c>
      <c r="D52" s="127">
        <f t="shared" ref="D52:J52" si="44">SUM(D53:D56)</f>
        <v>0</v>
      </c>
      <c r="E52" s="127">
        <f t="shared" si="44"/>
        <v>0</v>
      </c>
      <c r="F52" s="127">
        <f t="shared" si="44"/>
        <v>0</v>
      </c>
      <c r="G52" s="127">
        <f t="shared" si="44"/>
        <v>336000</v>
      </c>
      <c r="H52" s="127">
        <f t="shared" si="44"/>
        <v>0</v>
      </c>
      <c r="I52" s="127">
        <f t="shared" si="44"/>
        <v>336000</v>
      </c>
      <c r="J52" s="127">
        <f t="shared" si="44"/>
        <v>-336000</v>
      </c>
      <c r="K52" s="83" t="e">
        <f t="shared" si="3"/>
        <v>#DIV/0!</v>
      </c>
      <c r="L52" s="72"/>
      <c r="M52" s="82" t="s">
        <v>923</v>
      </c>
      <c r="N52" s="82" t="s">
        <v>924</v>
      </c>
      <c r="O52" s="127">
        <f>SUM(O53:O56)</f>
        <v>0</v>
      </c>
      <c r="P52" s="127">
        <f t="shared" ref="P52:V52" si="45">SUM(P53:P56)</f>
        <v>0</v>
      </c>
      <c r="Q52" s="127">
        <f t="shared" si="45"/>
        <v>0</v>
      </c>
      <c r="R52" s="127">
        <f t="shared" si="45"/>
        <v>0</v>
      </c>
      <c r="S52" s="127">
        <f t="shared" si="45"/>
        <v>336000</v>
      </c>
      <c r="T52" s="127">
        <f t="shared" si="45"/>
        <v>0</v>
      </c>
      <c r="U52" s="127">
        <f t="shared" si="45"/>
        <v>336000</v>
      </c>
      <c r="V52" s="127">
        <f t="shared" si="45"/>
        <v>-336000</v>
      </c>
      <c r="W52" s="83" t="e">
        <f t="shared" si="5"/>
        <v>#DIV/0!</v>
      </c>
      <c r="X52" s="80"/>
      <c r="Y52" s="306"/>
      <c r="Z52" s="80"/>
      <c r="AA52" s="80"/>
    </row>
    <row r="53" spans="1:27" s="24" customFormat="1" x14ac:dyDescent="0.25">
      <c r="A53" s="106">
        <v>10250108304</v>
      </c>
      <c r="B53" s="107" t="s">
        <v>925</v>
      </c>
      <c r="C53" s="129"/>
      <c r="D53" s="130"/>
      <c r="E53" s="132"/>
      <c r="F53" s="132">
        <f t="shared" si="14"/>
        <v>0</v>
      </c>
      <c r="G53" s="132"/>
      <c r="H53" s="130"/>
      <c r="I53" s="132"/>
      <c r="J53" s="131">
        <f t="shared" si="15"/>
        <v>0</v>
      </c>
      <c r="K53" s="93" t="e">
        <f t="shared" si="3"/>
        <v>#DIV/0!</v>
      </c>
      <c r="L53" s="72"/>
      <c r="M53" s="106">
        <v>10250108304</v>
      </c>
      <c r="N53" s="107" t="s">
        <v>925</v>
      </c>
      <c r="O53" s="129"/>
      <c r="P53" s="130"/>
      <c r="Q53" s="132"/>
      <c r="R53" s="132">
        <f t="shared" si="16"/>
        <v>0</v>
      </c>
      <c r="S53" s="132"/>
      <c r="T53" s="130"/>
      <c r="U53" s="132"/>
      <c r="V53" s="131">
        <f t="shared" si="17"/>
        <v>0</v>
      </c>
      <c r="W53" s="93" t="e">
        <f t="shared" si="5"/>
        <v>#DIV/0!</v>
      </c>
      <c r="X53" s="80"/>
      <c r="Y53" s="306"/>
      <c r="Z53" s="80"/>
      <c r="AA53" s="80"/>
    </row>
    <row r="54" spans="1:27" s="24" customFormat="1" x14ac:dyDescent="0.25">
      <c r="A54" s="106">
        <v>10250108305</v>
      </c>
      <c r="B54" s="107" t="s">
        <v>466</v>
      </c>
      <c r="C54" s="129"/>
      <c r="D54" s="130"/>
      <c r="E54" s="132"/>
      <c r="F54" s="132">
        <f t="shared" si="14"/>
        <v>0</v>
      </c>
      <c r="G54" s="132"/>
      <c r="H54" s="130"/>
      <c r="I54" s="132"/>
      <c r="J54" s="131">
        <f t="shared" si="15"/>
        <v>0</v>
      </c>
      <c r="K54" s="93" t="e">
        <f t="shared" si="3"/>
        <v>#DIV/0!</v>
      </c>
      <c r="L54" s="72"/>
      <c r="M54" s="106">
        <v>10250108305</v>
      </c>
      <c r="N54" s="107" t="s">
        <v>466</v>
      </c>
      <c r="O54" s="129"/>
      <c r="P54" s="130"/>
      <c r="Q54" s="132"/>
      <c r="R54" s="132">
        <f t="shared" si="16"/>
        <v>0</v>
      </c>
      <c r="S54" s="132"/>
      <c r="T54" s="130"/>
      <c r="U54" s="132"/>
      <c r="V54" s="131">
        <f t="shared" si="17"/>
        <v>0</v>
      </c>
      <c r="W54" s="93" t="e">
        <f t="shared" si="5"/>
        <v>#DIV/0!</v>
      </c>
      <c r="X54" s="80"/>
      <c r="Y54" s="306"/>
      <c r="Z54" s="80"/>
      <c r="AA54" s="80"/>
    </row>
    <row r="55" spans="1:27" s="24" customFormat="1" ht="30" x14ac:dyDescent="0.25">
      <c r="A55" s="106">
        <v>10250108306</v>
      </c>
      <c r="B55" s="107" t="s">
        <v>468</v>
      </c>
      <c r="C55" s="129"/>
      <c r="D55" s="130"/>
      <c r="E55" s="132"/>
      <c r="F55" s="132">
        <f t="shared" si="14"/>
        <v>0</v>
      </c>
      <c r="G55" s="132">
        <v>336000</v>
      </c>
      <c r="H55" s="130"/>
      <c r="I55" s="132">
        <v>336000</v>
      </c>
      <c r="J55" s="131">
        <f t="shared" si="15"/>
        <v>-336000</v>
      </c>
      <c r="K55" s="93" t="e">
        <f t="shared" si="3"/>
        <v>#DIV/0!</v>
      </c>
      <c r="L55" s="72"/>
      <c r="M55" s="106">
        <v>10250108306</v>
      </c>
      <c r="N55" s="107" t="s">
        <v>468</v>
      </c>
      <c r="O55" s="129"/>
      <c r="P55" s="130"/>
      <c r="Q55" s="132"/>
      <c r="R55" s="132">
        <f t="shared" si="16"/>
        <v>0</v>
      </c>
      <c r="S55" s="132">
        <v>336000</v>
      </c>
      <c r="T55" s="130"/>
      <c r="U55" s="132">
        <v>336000</v>
      </c>
      <c r="V55" s="131">
        <f t="shared" si="17"/>
        <v>-336000</v>
      </c>
      <c r="W55" s="93" t="e">
        <f t="shared" si="5"/>
        <v>#DIV/0!</v>
      </c>
      <c r="X55" s="80"/>
      <c r="Y55" s="306"/>
      <c r="Z55" s="80"/>
      <c r="AA55" s="80"/>
    </row>
    <row r="56" spans="1:27" s="24" customFormat="1" ht="30" x14ac:dyDescent="0.25">
      <c r="A56" s="106">
        <v>10250108309</v>
      </c>
      <c r="B56" s="107" t="s">
        <v>926</v>
      </c>
      <c r="C56" s="129"/>
      <c r="D56" s="130"/>
      <c r="E56" s="132"/>
      <c r="F56" s="132">
        <f t="shared" si="14"/>
        <v>0</v>
      </c>
      <c r="G56" s="132"/>
      <c r="H56" s="130"/>
      <c r="I56" s="132"/>
      <c r="J56" s="131">
        <f t="shared" si="15"/>
        <v>0</v>
      </c>
      <c r="K56" s="93" t="e">
        <f t="shared" si="3"/>
        <v>#DIV/0!</v>
      </c>
      <c r="L56" s="72"/>
      <c r="M56" s="106">
        <v>10250108309</v>
      </c>
      <c r="N56" s="107" t="s">
        <v>926</v>
      </c>
      <c r="O56" s="129"/>
      <c r="P56" s="130"/>
      <c r="Q56" s="132"/>
      <c r="R56" s="132">
        <f t="shared" si="16"/>
        <v>0</v>
      </c>
      <c r="S56" s="132"/>
      <c r="T56" s="130"/>
      <c r="U56" s="132"/>
      <c r="V56" s="131">
        <f t="shared" si="17"/>
        <v>0</v>
      </c>
      <c r="W56" s="93" t="e">
        <f t="shared" si="5"/>
        <v>#DIV/0!</v>
      </c>
      <c r="X56" s="80"/>
      <c r="Y56" s="306"/>
      <c r="Z56" s="80"/>
      <c r="AA56" s="80"/>
    </row>
    <row r="57" spans="1:27" s="24" customFormat="1" x14ac:dyDescent="0.25">
      <c r="A57" s="99">
        <v>102501084</v>
      </c>
      <c r="B57" s="82" t="s">
        <v>472</v>
      </c>
      <c r="C57" s="127">
        <f>SUM(C58)</f>
        <v>0</v>
      </c>
      <c r="D57" s="127">
        <f t="shared" ref="D57:J57" si="46">SUM(D58)</f>
        <v>0</v>
      </c>
      <c r="E57" s="127">
        <f t="shared" si="46"/>
        <v>0</v>
      </c>
      <c r="F57" s="127">
        <f t="shared" si="46"/>
        <v>0</v>
      </c>
      <c r="G57" s="127">
        <f t="shared" si="46"/>
        <v>846700</v>
      </c>
      <c r="H57" s="127">
        <f t="shared" si="46"/>
        <v>317300</v>
      </c>
      <c r="I57" s="127">
        <f t="shared" si="46"/>
        <v>846700</v>
      </c>
      <c r="J57" s="127">
        <f t="shared" si="46"/>
        <v>-846700</v>
      </c>
      <c r="K57" s="83" t="e">
        <f t="shared" si="3"/>
        <v>#DIV/0!</v>
      </c>
      <c r="L57" s="72"/>
      <c r="M57" s="99">
        <v>102501084</v>
      </c>
      <c r="N57" s="82" t="s">
        <v>472</v>
      </c>
      <c r="O57" s="127">
        <f>SUM(O58)</f>
        <v>0</v>
      </c>
      <c r="P57" s="127">
        <f t="shared" ref="P57:V57" si="47">SUM(P58)</f>
        <v>0</v>
      </c>
      <c r="Q57" s="127">
        <f t="shared" si="47"/>
        <v>0</v>
      </c>
      <c r="R57" s="127">
        <f t="shared" si="47"/>
        <v>0</v>
      </c>
      <c r="S57" s="127">
        <f t="shared" si="47"/>
        <v>846700</v>
      </c>
      <c r="T57" s="127">
        <f t="shared" si="47"/>
        <v>317300</v>
      </c>
      <c r="U57" s="127">
        <f t="shared" si="47"/>
        <v>846700</v>
      </c>
      <c r="V57" s="127">
        <f t="shared" si="47"/>
        <v>-846700</v>
      </c>
      <c r="W57" s="83" t="e">
        <f t="shared" si="5"/>
        <v>#DIV/0!</v>
      </c>
      <c r="X57" s="80"/>
      <c r="Y57" s="306"/>
      <c r="Z57" s="80"/>
      <c r="AA57" s="80"/>
    </row>
    <row r="58" spans="1:27" s="24" customFormat="1" x14ac:dyDescent="0.25">
      <c r="A58" s="108">
        <v>10250108405</v>
      </c>
      <c r="B58" s="107" t="s">
        <v>927</v>
      </c>
      <c r="C58" s="129"/>
      <c r="D58" s="130"/>
      <c r="E58" s="132"/>
      <c r="F58" s="132">
        <f t="shared" si="14"/>
        <v>0</v>
      </c>
      <c r="G58" s="132">
        <v>846700</v>
      </c>
      <c r="H58" s="130">
        <v>317300</v>
      </c>
      <c r="I58" s="132">
        <v>846700</v>
      </c>
      <c r="J58" s="131">
        <f t="shared" si="15"/>
        <v>-846700</v>
      </c>
      <c r="K58" s="93" t="e">
        <f t="shared" si="3"/>
        <v>#DIV/0!</v>
      </c>
      <c r="L58" s="72"/>
      <c r="M58" s="108">
        <v>10250108405</v>
      </c>
      <c r="N58" s="107" t="s">
        <v>927</v>
      </c>
      <c r="O58" s="129"/>
      <c r="P58" s="130"/>
      <c r="Q58" s="132"/>
      <c r="R58" s="132">
        <f t="shared" si="16"/>
        <v>0</v>
      </c>
      <c r="S58" s="132">
        <v>846700</v>
      </c>
      <c r="T58" s="130">
        <v>317300</v>
      </c>
      <c r="U58" s="132">
        <f>529400+T58</f>
        <v>846700</v>
      </c>
      <c r="V58" s="131">
        <f t="shared" si="17"/>
        <v>-846700</v>
      </c>
      <c r="W58" s="96" t="e">
        <f t="shared" si="5"/>
        <v>#DIV/0!</v>
      </c>
      <c r="X58" s="80"/>
      <c r="Y58" s="306"/>
      <c r="Z58" s="80"/>
      <c r="AA58" s="80"/>
    </row>
    <row r="59" spans="1:27" s="24" customFormat="1" x14ac:dyDescent="0.25">
      <c r="A59" s="149" t="s">
        <v>928</v>
      </c>
      <c r="B59" s="149" t="s">
        <v>929</v>
      </c>
      <c r="C59" s="150">
        <f>+C60+C63+C65</f>
        <v>0</v>
      </c>
      <c r="D59" s="150">
        <f t="shared" ref="D59:J59" si="48">+D60+D63+D65</f>
        <v>0</v>
      </c>
      <c r="E59" s="150">
        <f t="shared" si="48"/>
        <v>0</v>
      </c>
      <c r="F59" s="150">
        <f t="shared" si="48"/>
        <v>0</v>
      </c>
      <c r="G59" s="150">
        <f t="shared" si="48"/>
        <v>2087800</v>
      </c>
      <c r="H59" s="150">
        <f t="shared" si="48"/>
        <v>66000</v>
      </c>
      <c r="I59" s="150">
        <f t="shared" si="48"/>
        <v>2087800</v>
      </c>
      <c r="J59" s="150">
        <f t="shared" si="48"/>
        <v>-2087800</v>
      </c>
      <c r="K59" s="151" t="e">
        <f t="shared" si="3"/>
        <v>#DIV/0!</v>
      </c>
      <c r="L59" s="72"/>
      <c r="M59" s="149" t="s">
        <v>928</v>
      </c>
      <c r="N59" s="149" t="s">
        <v>929</v>
      </c>
      <c r="O59" s="150">
        <f>+O60+O63+O65</f>
        <v>0</v>
      </c>
      <c r="P59" s="150">
        <f t="shared" ref="P59:V59" si="49">+P60+P63+P65</f>
        <v>0</v>
      </c>
      <c r="Q59" s="150">
        <f t="shared" si="49"/>
        <v>0</v>
      </c>
      <c r="R59" s="150">
        <f t="shared" si="49"/>
        <v>0</v>
      </c>
      <c r="S59" s="150">
        <f t="shared" si="49"/>
        <v>2087800</v>
      </c>
      <c r="T59" s="150">
        <f t="shared" si="49"/>
        <v>66000</v>
      </c>
      <c r="U59" s="150">
        <f t="shared" si="49"/>
        <v>2087800</v>
      </c>
      <c r="V59" s="150">
        <f t="shared" si="49"/>
        <v>-2087800</v>
      </c>
      <c r="W59" s="151" t="e">
        <f t="shared" si="5"/>
        <v>#DIV/0!</v>
      </c>
      <c r="X59" s="80"/>
      <c r="Y59" s="306"/>
      <c r="Z59" s="80"/>
      <c r="AA59" s="80"/>
    </row>
    <row r="60" spans="1:27" s="24" customFormat="1" x14ac:dyDescent="0.25">
      <c r="A60" s="82" t="s">
        <v>930</v>
      </c>
      <c r="B60" s="82" t="s">
        <v>526</v>
      </c>
      <c r="C60" s="127">
        <f>+C61+C62</f>
        <v>0</v>
      </c>
      <c r="D60" s="127">
        <f t="shared" ref="D60:J60" si="50">+D61+D62</f>
        <v>0</v>
      </c>
      <c r="E60" s="127">
        <f t="shared" si="50"/>
        <v>0</v>
      </c>
      <c r="F60" s="127">
        <f t="shared" si="50"/>
        <v>0</v>
      </c>
      <c r="G60" s="127">
        <f t="shared" si="50"/>
        <v>0</v>
      </c>
      <c r="H60" s="127">
        <f t="shared" si="50"/>
        <v>0</v>
      </c>
      <c r="I60" s="127">
        <f t="shared" si="50"/>
        <v>0</v>
      </c>
      <c r="J60" s="127">
        <f t="shared" si="50"/>
        <v>0</v>
      </c>
      <c r="K60" s="83" t="e">
        <f t="shared" si="3"/>
        <v>#DIV/0!</v>
      </c>
      <c r="L60" s="72"/>
      <c r="M60" s="82" t="s">
        <v>930</v>
      </c>
      <c r="N60" s="82" t="s">
        <v>526</v>
      </c>
      <c r="O60" s="127">
        <f>+O61+O62</f>
        <v>0</v>
      </c>
      <c r="P60" s="127">
        <f t="shared" ref="P60:V60" si="51">+P61+P62</f>
        <v>0</v>
      </c>
      <c r="Q60" s="127">
        <f t="shared" si="51"/>
        <v>0</v>
      </c>
      <c r="R60" s="127">
        <f t="shared" si="51"/>
        <v>0</v>
      </c>
      <c r="S60" s="127">
        <f t="shared" si="51"/>
        <v>0</v>
      </c>
      <c r="T60" s="127">
        <f t="shared" si="51"/>
        <v>0</v>
      </c>
      <c r="U60" s="127">
        <f t="shared" si="51"/>
        <v>0</v>
      </c>
      <c r="V60" s="127">
        <f t="shared" si="51"/>
        <v>0</v>
      </c>
      <c r="W60" s="83" t="e">
        <f t="shared" si="5"/>
        <v>#DIV/0!</v>
      </c>
      <c r="X60" s="80"/>
      <c r="Y60" s="306"/>
      <c r="Z60" s="80"/>
      <c r="AA60" s="80"/>
    </row>
    <row r="61" spans="1:27" s="24" customFormat="1" x14ac:dyDescent="0.25">
      <c r="A61" s="90" t="s">
        <v>931</v>
      </c>
      <c r="B61" s="92" t="s">
        <v>932</v>
      </c>
      <c r="C61" s="134"/>
      <c r="D61" s="26"/>
      <c r="E61" s="132"/>
      <c r="F61" s="132">
        <f t="shared" si="14"/>
        <v>0</v>
      </c>
      <c r="G61" s="132"/>
      <c r="H61" s="130"/>
      <c r="I61" s="132"/>
      <c r="J61" s="131">
        <f t="shared" si="15"/>
        <v>0</v>
      </c>
      <c r="K61" s="93" t="e">
        <f t="shared" si="3"/>
        <v>#DIV/0!</v>
      </c>
      <c r="L61" s="72"/>
      <c r="M61" s="90" t="s">
        <v>931</v>
      </c>
      <c r="N61" s="92" t="s">
        <v>932</v>
      </c>
      <c r="O61" s="134"/>
      <c r="P61" s="332"/>
      <c r="Q61" s="132"/>
      <c r="R61" s="132">
        <f t="shared" si="16"/>
        <v>0</v>
      </c>
      <c r="S61" s="132"/>
      <c r="T61" s="130"/>
      <c r="U61" s="132"/>
      <c r="V61" s="131">
        <f t="shared" si="17"/>
        <v>0</v>
      </c>
      <c r="W61" s="93" t="e">
        <f t="shared" si="5"/>
        <v>#DIV/0!</v>
      </c>
      <c r="X61" s="80"/>
      <c r="Y61" s="306"/>
      <c r="Z61" s="80"/>
      <c r="AA61" s="80"/>
    </row>
    <row r="62" spans="1:27" s="24" customFormat="1" x14ac:dyDescent="0.25">
      <c r="A62" s="92" t="s">
        <v>933</v>
      </c>
      <c r="B62" s="92" t="s">
        <v>530</v>
      </c>
      <c r="C62" s="134"/>
      <c r="D62" s="130"/>
      <c r="E62" s="132"/>
      <c r="F62" s="132">
        <f t="shared" si="14"/>
        <v>0</v>
      </c>
      <c r="G62" s="132"/>
      <c r="H62" s="130"/>
      <c r="I62" s="132"/>
      <c r="J62" s="131">
        <f t="shared" si="15"/>
        <v>0</v>
      </c>
      <c r="K62" s="93" t="e">
        <f t="shared" si="3"/>
        <v>#DIV/0!</v>
      </c>
      <c r="L62" s="72"/>
      <c r="M62" s="92" t="s">
        <v>933</v>
      </c>
      <c r="N62" s="92" t="s">
        <v>530</v>
      </c>
      <c r="O62" s="134"/>
      <c r="P62" s="130"/>
      <c r="Q62" s="132"/>
      <c r="R62" s="132">
        <f t="shared" si="16"/>
        <v>0</v>
      </c>
      <c r="S62" s="132"/>
      <c r="T62" s="130"/>
      <c r="U62" s="132"/>
      <c r="V62" s="131">
        <f t="shared" si="17"/>
        <v>0</v>
      </c>
      <c r="W62" s="93" t="e">
        <f t="shared" si="5"/>
        <v>#DIV/0!</v>
      </c>
      <c r="X62" s="80"/>
      <c r="Y62" s="306"/>
      <c r="Z62" s="80"/>
      <c r="AA62" s="80"/>
    </row>
    <row r="63" spans="1:27" s="24" customFormat="1" x14ac:dyDescent="0.25">
      <c r="A63" s="82" t="s">
        <v>934</v>
      </c>
      <c r="B63" s="82" t="s">
        <v>532</v>
      </c>
      <c r="C63" s="127">
        <f>+C64</f>
        <v>0</v>
      </c>
      <c r="D63" s="127">
        <f t="shared" ref="D63:J63" si="52">+D64</f>
        <v>0</v>
      </c>
      <c r="E63" s="127">
        <f t="shared" si="52"/>
        <v>0</v>
      </c>
      <c r="F63" s="127">
        <f t="shared" si="52"/>
        <v>0</v>
      </c>
      <c r="G63" s="127">
        <f t="shared" si="52"/>
        <v>0</v>
      </c>
      <c r="H63" s="127">
        <f t="shared" si="52"/>
        <v>0</v>
      </c>
      <c r="I63" s="127">
        <f t="shared" si="52"/>
        <v>0</v>
      </c>
      <c r="J63" s="127">
        <f t="shared" si="52"/>
        <v>0</v>
      </c>
      <c r="K63" s="83" t="e">
        <f t="shared" si="3"/>
        <v>#DIV/0!</v>
      </c>
      <c r="L63" s="72"/>
      <c r="M63" s="82" t="s">
        <v>934</v>
      </c>
      <c r="N63" s="82" t="s">
        <v>532</v>
      </c>
      <c r="O63" s="127">
        <f>+O64</f>
        <v>0</v>
      </c>
      <c r="P63" s="127">
        <f t="shared" ref="P63:V63" si="53">+P64</f>
        <v>0</v>
      </c>
      <c r="Q63" s="127">
        <f t="shared" si="53"/>
        <v>0</v>
      </c>
      <c r="R63" s="127">
        <f t="shared" si="53"/>
        <v>0</v>
      </c>
      <c r="S63" s="127">
        <f t="shared" si="53"/>
        <v>0</v>
      </c>
      <c r="T63" s="127">
        <f t="shared" si="53"/>
        <v>0</v>
      </c>
      <c r="U63" s="127">
        <f t="shared" si="53"/>
        <v>0</v>
      </c>
      <c r="V63" s="127">
        <f t="shared" si="53"/>
        <v>0</v>
      </c>
      <c r="W63" s="83" t="e">
        <f t="shared" si="5"/>
        <v>#DIV/0!</v>
      </c>
      <c r="X63" s="80"/>
      <c r="Y63" s="306"/>
      <c r="Z63" s="80"/>
      <c r="AA63" s="80"/>
    </row>
    <row r="64" spans="1:27" s="24" customFormat="1" x14ac:dyDescent="0.25">
      <c r="A64" s="92" t="s">
        <v>935</v>
      </c>
      <c r="B64" s="92" t="s">
        <v>936</v>
      </c>
      <c r="C64" s="129"/>
      <c r="D64" s="130"/>
      <c r="E64" s="132"/>
      <c r="F64" s="132">
        <f t="shared" si="14"/>
        <v>0</v>
      </c>
      <c r="G64" s="132"/>
      <c r="H64" s="130"/>
      <c r="I64" s="132"/>
      <c r="J64" s="131">
        <f t="shared" si="15"/>
        <v>0</v>
      </c>
      <c r="K64" s="93" t="e">
        <f t="shared" si="3"/>
        <v>#DIV/0!</v>
      </c>
      <c r="L64" s="72"/>
      <c r="M64" s="92" t="s">
        <v>935</v>
      </c>
      <c r="N64" s="92" t="s">
        <v>936</v>
      </c>
      <c r="O64" s="129"/>
      <c r="P64" s="130"/>
      <c r="Q64" s="132"/>
      <c r="R64" s="132">
        <f t="shared" si="16"/>
        <v>0</v>
      </c>
      <c r="S64" s="132"/>
      <c r="T64" s="130"/>
      <c r="U64" s="132"/>
      <c r="V64" s="131">
        <f t="shared" si="17"/>
        <v>0</v>
      </c>
      <c r="W64" s="93" t="e">
        <f t="shared" si="5"/>
        <v>#DIV/0!</v>
      </c>
      <c r="X64" s="80"/>
      <c r="Y64" s="306"/>
      <c r="Z64" s="80"/>
      <c r="AA64" s="80"/>
    </row>
    <row r="65" spans="1:28" s="24" customFormat="1" x14ac:dyDescent="0.25">
      <c r="A65" s="82" t="s">
        <v>937</v>
      </c>
      <c r="B65" s="82" t="s">
        <v>938</v>
      </c>
      <c r="C65" s="127">
        <f>+C66</f>
        <v>0</v>
      </c>
      <c r="D65" s="127">
        <f t="shared" ref="D65:J65" si="54">+D66</f>
        <v>0</v>
      </c>
      <c r="E65" s="127">
        <f t="shared" si="54"/>
        <v>0</v>
      </c>
      <c r="F65" s="127">
        <f t="shared" si="54"/>
        <v>0</v>
      </c>
      <c r="G65" s="127">
        <f t="shared" si="54"/>
        <v>2087800</v>
      </c>
      <c r="H65" s="127">
        <f t="shared" si="54"/>
        <v>66000</v>
      </c>
      <c r="I65" s="127">
        <f t="shared" si="54"/>
        <v>2087800</v>
      </c>
      <c r="J65" s="127">
        <f t="shared" si="54"/>
        <v>-2087800</v>
      </c>
      <c r="K65" s="83" t="e">
        <f t="shared" si="3"/>
        <v>#DIV/0!</v>
      </c>
      <c r="L65" s="72"/>
      <c r="M65" s="82" t="s">
        <v>937</v>
      </c>
      <c r="N65" s="82" t="s">
        <v>938</v>
      </c>
      <c r="O65" s="127">
        <f>+O66</f>
        <v>0</v>
      </c>
      <c r="P65" s="127">
        <f t="shared" ref="P65:V65" si="55">+P66</f>
        <v>0</v>
      </c>
      <c r="Q65" s="127">
        <f t="shared" si="55"/>
        <v>0</v>
      </c>
      <c r="R65" s="127">
        <f t="shared" si="55"/>
        <v>0</v>
      </c>
      <c r="S65" s="127">
        <f t="shared" si="55"/>
        <v>2087800</v>
      </c>
      <c r="T65" s="127">
        <f t="shared" si="55"/>
        <v>66000</v>
      </c>
      <c r="U65" s="127">
        <f t="shared" si="55"/>
        <v>2087800</v>
      </c>
      <c r="V65" s="127">
        <f t="shared" si="55"/>
        <v>-2087800</v>
      </c>
      <c r="W65" s="83" t="e">
        <f t="shared" si="5"/>
        <v>#DIV/0!</v>
      </c>
      <c r="X65" s="80"/>
      <c r="Y65" s="306"/>
      <c r="Z65" s="80"/>
      <c r="AA65" s="80"/>
      <c r="AB65" s="70"/>
    </row>
    <row r="66" spans="1:28" s="24" customFormat="1" x14ac:dyDescent="0.25">
      <c r="A66" s="90" t="s">
        <v>939</v>
      </c>
      <c r="B66" s="92" t="s">
        <v>940</v>
      </c>
      <c r="C66" s="129"/>
      <c r="D66" s="130"/>
      <c r="E66" s="132"/>
      <c r="F66" s="132">
        <f t="shared" si="14"/>
        <v>0</v>
      </c>
      <c r="G66" s="132">
        <v>2087800</v>
      </c>
      <c r="H66" s="130">
        <v>66000</v>
      </c>
      <c r="I66" s="132">
        <v>2087800</v>
      </c>
      <c r="J66" s="131">
        <f t="shared" si="15"/>
        <v>-2087800</v>
      </c>
      <c r="K66" s="93" t="e">
        <f t="shared" si="3"/>
        <v>#DIV/0!</v>
      </c>
      <c r="L66" s="72"/>
      <c r="M66" s="90" t="s">
        <v>939</v>
      </c>
      <c r="N66" s="92" t="s">
        <v>940</v>
      </c>
      <c r="O66" s="129"/>
      <c r="P66" s="130"/>
      <c r="Q66" s="132"/>
      <c r="R66" s="132">
        <f t="shared" si="16"/>
        <v>0</v>
      </c>
      <c r="S66" s="132">
        <v>2087800</v>
      </c>
      <c r="T66" s="130">
        <v>66000</v>
      </c>
      <c r="U66" s="132">
        <f>2021800+T66</f>
        <v>2087800</v>
      </c>
      <c r="V66" s="131">
        <f t="shared" si="17"/>
        <v>-2087800</v>
      </c>
      <c r="W66" s="93" t="e">
        <f t="shared" si="5"/>
        <v>#DIV/0!</v>
      </c>
      <c r="X66" s="80"/>
      <c r="Y66" s="306"/>
      <c r="Z66" s="80"/>
      <c r="AA66" s="80"/>
      <c r="AB66" s="70"/>
    </row>
    <row r="67" spans="1:28" s="24" customFormat="1" x14ac:dyDescent="0.25">
      <c r="A67" s="149" t="s">
        <v>941</v>
      </c>
      <c r="B67" s="149" t="s">
        <v>942</v>
      </c>
      <c r="C67" s="150">
        <f>C68+C83+C91+C94+C117+C78</f>
        <v>7937455677.8999996</v>
      </c>
      <c r="D67" s="150">
        <f t="shared" ref="D67:J67" si="56">D68+D83+D91+D94+D117+D78</f>
        <v>0</v>
      </c>
      <c r="E67" s="150">
        <f t="shared" si="56"/>
        <v>0</v>
      </c>
      <c r="F67" s="150">
        <f t="shared" si="56"/>
        <v>7937455677.8999996</v>
      </c>
      <c r="G67" s="150">
        <f t="shared" si="56"/>
        <v>3924930738.3600001</v>
      </c>
      <c r="H67" s="150">
        <f t="shared" si="56"/>
        <v>177223553</v>
      </c>
      <c r="I67" s="150">
        <f t="shared" si="56"/>
        <v>3924930738.3600001</v>
      </c>
      <c r="J67" s="150">
        <f t="shared" si="56"/>
        <v>4012666939.54</v>
      </c>
      <c r="K67" s="151">
        <f t="shared" si="3"/>
        <v>0.50553566563052921</v>
      </c>
      <c r="L67" s="72"/>
      <c r="M67" s="149" t="s">
        <v>941</v>
      </c>
      <c r="N67" s="149" t="s">
        <v>942</v>
      </c>
      <c r="O67" s="150">
        <f t="shared" ref="O67:V67" si="57">O68+O83+O91+O94+O117+O78</f>
        <v>7937455677.8999996</v>
      </c>
      <c r="P67" s="150">
        <f t="shared" si="57"/>
        <v>0</v>
      </c>
      <c r="Q67" s="150">
        <f t="shared" si="57"/>
        <v>0</v>
      </c>
      <c r="R67" s="150">
        <f t="shared" si="57"/>
        <v>7797595677.8999996</v>
      </c>
      <c r="S67" s="150">
        <f t="shared" si="57"/>
        <v>3924788738.3600001</v>
      </c>
      <c r="T67" s="150">
        <f t="shared" si="57"/>
        <v>177081553</v>
      </c>
      <c r="U67" s="150">
        <f t="shared" si="57"/>
        <v>3924788738.3600001</v>
      </c>
      <c r="V67" s="150">
        <f t="shared" si="57"/>
        <v>3872666939.54</v>
      </c>
      <c r="W67" s="151">
        <f t="shared" si="5"/>
        <v>0.49664885171155254</v>
      </c>
      <c r="X67" s="80"/>
      <c r="Y67" s="306"/>
      <c r="Z67" s="80"/>
      <c r="AA67" s="80"/>
      <c r="AB67" s="70"/>
    </row>
    <row r="68" spans="1:28" s="24" customFormat="1" x14ac:dyDescent="0.25">
      <c r="A68" s="149" t="s">
        <v>943</v>
      </c>
      <c r="B68" s="149" t="s">
        <v>944</v>
      </c>
      <c r="C68" s="150">
        <f>C69+C74</f>
        <v>847493477</v>
      </c>
      <c r="D68" s="150">
        <f t="shared" ref="D68:J68" si="58">D69+D74</f>
        <v>0</v>
      </c>
      <c r="E68" s="150">
        <f t="shared" si="58"/>
        <v>0</v>
      </c>
      <c r="F68" s="150">
        <f t="shared" si="58"/>
        <v>847493477</v>
      </c>
      <c r="G68" s="150">
        <f t="shared" si="58"/>
        <v>313808648</v>
      </c>
      <c r="H68" s="150">
        <f t="shared" si="58"/>
        <v>75040457</v>
      </c>
      <c r="I68" s="150">
        <f t="shared" si="58"/>
        <v>313808648</v>
      </c>
      <c r="J68" s="150">
        <f t="shared" si="58"/>
        <v>533684829.00000006</v>
      </c>
      <c r="K68" s="151">
        <f t="shared" si="3"/>
        <v>0.62972145920127254</v>
      </c>
      <c r="L68" s="72"/>
      <c r="M68" s="149" t="s">
        <v>943</v>
      </c>
      <c r="N68" s="149" t="s">
        <v>944</v>
      </c>
      <c r="O68" s="150">
        <f>O69+O74</f>
        <v>847493477</v>
      </c>
      <c r="P68" s="150">
        <f t="shared" ref="P68:V68" si="59">P69+P74</f>
        <v>0</v>
      </c>
      <c r="Q68" s="150">
        <f t="shared" si="59"/>
        <v>0</v>
      </c>
      <c r="R68" s="150">
        <f t="shared" si="59"/>
        <v>847493477</v>
      </c>
      <c r="S68" s="150">
        <f t="shared" si="59"/>
        <v>313808648</v>
      </c>
      <c r="T68" s="150">
        <f t="shared" si="59"/>
        <v>75040457</v>
      </c>
      <c r="U68" s="150">
        <f t="shared" si="59"/>
        <v>313808648</v>
      </c>
      <c r="V68" s="150">
        <f t="shared" si="59"/>
        <v>533684829.00000006</v>
      </c>
      <c r="W68" s="151">
        <f t="shared" si="5"/>
        <v>0.62972145920127254</v>
      </c>
      <c r="X68" s="80"/>
      <c r="Y68" s="306"/>
      <c r="Z68" s="80"/>
      <c r="AA68" s="80"/>
      <c r="AB68" s="70"/>
    </row>
    <row r="69" spans="1:28" s="24" customFormat="1" x14ac:dyDescent="0.25">
      <c r="A69" s="82" t="s">
        <v>945</v>
      </c>
      <c r="B69" s="82" t="s">
        <v>233</v>
      </c>
      <c r="C69" s="127">
        <f>C70+C71+C72+C73</f>
        <v>653001016.84000003</v>
      </c>
      <c r="D69" s="127">
        <f t="shared" ref="D69:J69" si="60">D70+D71+D72+D73</f>
        <v>0</v>
      </c>
      <c r="E69" s="127">
        <f t="shared" si="60"/>
        <v>0</v>
      </c>
      <c r="F69" s="127">
        <f t="shared" si="60"/>
        <v>653001016.84000003</v>
      </c>
      <c r="G69" s="127">
        <f t="shared" si="60"/>
        <v>94391404</v>
      </c>
      <c r="H69" s="127">
        <f t="shared" si="60"/>
        <v>46698257</v>
      </c>
      <c r="I69" s="127">
        <f t="shared" si="60"/>
        <v>94391404</v>
      </c>
      <c r="J69" s="127">
        <f t="shared" si="60"/>
        <v>558609612.84000003</v>
      </c>
      <c r="K69" s="83">
        <f t="shared" si="3"/>
        <v>0.85544983611698111</v>
      </c>
      <c r="L69" s="72"/>
      <c r="M69" s="82" t="s">
        <v>945</v>
      </c>
      <c r="N69" s="82" t="s">
        <v>233</v>
      </c>
      <c r="O69" s="127">
        <f>O70+O71+O72+O73</f>
        <v>653001016.84000003</v>
      </c>
      <c r="P69" s="127">
        <f t="shared" ref="P69:V69" si="61">P70+P71+P72+P73</f>
        <v>0</v>
      </c>
      <c r="Q69" s="127">
        <f t="shared" si="61"/>
        <v>0</v>
      </c>
      <c r="R69" s="127">
        <f t="shared" si="61"/>
        <v>653001016.84000003</v>
      </c>
      <c r="S69" s="127">
        <f t="shared" si="61"/>
        <v>94391404</v>
      </c>
      <c r="T69" s="127">
        <f t="shared" si="61"/>
        <v>46698257</v>
      </c>
      <c r="U69" s="127">
        <f t="shared" si="61"/>
        <v>94391404</v>
      </c>
      <c r="V69" s="127">
        <f t="shared" si="61"/>
        <v>558609612.84000003</v>
      </c>
      <c r="W69" s="83">
        <f t="shared" si="5"/>
        <v>0.85544983611698111</v>
      </c>
      <c r="X69" s="80"/>
      <c r="Y69" s="306"/>
      <c r="Z69" s="80"/>
      <c r="AA69" s="80"/>
      <c r="AB69" s="70"/>
    </row>
    <row r="70" spans="1:28" s="24" customFormat="1" x14ac:dyDescent="0.25">
      <c r="A70" s="92" t="s">
        <v>946</v>
      </c>
      <c r="B70" s="92" t="s">
        <v>947</v>
      </c>
      <c r="C70" s="129">
        <v>581635294</v>
      </c>
      <c r="D70" s="130"/>
      <c r="E70" s="132"/>
      <c r="F70" s="132">
        <f t="shared" si="14"/>
        <v>581635294</v>
      </c>
      <c r="G70" s="132">
        <v>80211944</v>
      </c>
      <c r="H70" s="130">
        <v>46698257</v>
      </c>
      <c r="I70" s="132">
        <v>80211944</v>
      </c>
      <c r="J70" s="131">
        <f t="shared" si="15"/>
        <v>501423350</v>
      </c>
      <c r="K70" s="93">
        <f t="shared" si="3"/>
        <v>0.8620923715815636</v>
      </c>
      <c r="L70" s="72"/>
      <c r="M70" s="92" t="s">
        <v>946</v>
      </c>
      <c r="N70" s="92" t="s">
        <v>947</v>
      </c>
      <c r="O70" s="129">
        <v>581635294</v>
      </c>
      <c r="P70" s="130"/>
      <c r="Q70" s="132"/>
      <c r="R70" s="132">
        <f t="shared" si="16"/>
        <v>581635294</v>
      </c>
      <c r="S70" s="132">
        <v>80211944</v>
      </c>
      <c r="T70" s="130">
        <v>46698257</v>
      </c>
      <c r="U70" s="132">
        <f>33513687+T70</f>
        <v>80211944</v>
      </c>
      <c r="V70" s="131">
        <f t="shared" si="17"/>
        <v>501423350</v>
      </c>
      <c r="W70" s="93">
        <f t="shared" si="5"/>
        <v>0.8620923715815636</v>
      </c>
      <c r="X70" s="80"/>
      <c r="Y70" s="306"/>
      <c r="Z70" s="80"/>
      <c r="AA70" s="80"/>
      <c r="AB70" s="70"/>
    </row>
    <row r="71" spans="1:28" s="24" customFormat="1" x14ac:dyDescent="0.25">
      <c r="A71" s="92" t="s">
        <v>948</v>
      </c>
      <c r="B71" s="92" t="s">
        <v>235</v>
      </c>
      <c r="C71" s="129">
        <v>395251</v>
      </c>
      <c r="D71" s="130"/>
      <c r="E71" s="132"/>
      <c r="F71" s="132">
        <f t="shared" si="14"/>
        <v>395251</v>
      </c>
      <c r="G71" s="132">
        <v>1945000</v>
      </c>
      <c r="H71" s="130"/>
      <c r="I71" s="132">
        <v>1945000</v>
      </c>
      <c r="J71" s="131">
        <f t="shared" si="15"/>
        <v>-1549749</v>
      </c>
      <c r="K71" s="93">
        <f t="shared" si="3"/>
        <v>-3.9209236662272833</v>
      </c>
      <c r="L71" s="72"/>
      <c r="M71" s="92" t="s">
        <v>948</v>
      </c>
      <c r="N71" s="92" t="s">
        <v>235</v>
      </c>
      <c r="O71" s="129">
        <v>395251</v>
      </c>
      <c r="P71" s="130"/>
      <c r="Q71" s="132"/>
      <c r="R71" s="132">
        <f t="shared" si="16"/>
        <v>395251</v>
      </c>
      <c r="S71" s="132">
        <v>1945000</v>
      </c>
      <c r="T71" s="130"/>
      <c r="U71" s="132">
        <v>1945000</v>
      </c>
      <c r="V71" s="131">
        <f t="shared" si="17"/>
        <v>-1549749</v>
      </c>
      <c r="W71" s="93">
        <f t="shared" si="5"/>
        <v>-3.9209236662272833</v>
      </c>
      <c r="X71" s="80"/>
      <c r="Y71" s="306"/>
      <c r="Z71" s="80"/>
      <c r="AA71" s="80"/>
      <c r="AB71" s="70"/>
    </row>
    <row r="72" spans="1:28" s="24" customFormat="1" x14ac:dyDescent="0.25">
      <c r="A72" s="92" t="s">
        <v>949</v>
      </c>
      <c r="B72" s="92" t="s">
        <v>237</v>
      </c>
      <c r="C72" s="129">
        <v>40510767.840000004</v>
      </c>
      <c r="D72" s="130"/>
      <c r="E72" s="132"/>
      <c r="F72" s="132">
        <f t="shared" si="14"/>
        <v>40510767.840000004</v>
      </c>
      <c r="G72" s="132">
        <v>39000</v>
      </c>
      <c r="H72" s="130"/>
      <c r="I72" s="132">
        <v>39000</v>
      </c>
      <c r="J72" s="131">
        <f t="shared" si="15"/>
        <v>40471767.840000004</v>
      </c>
      <c r="K72" s="93">
        <f t="shared" si="3"/>
        <v>0.99903729299444455</v>
      </c>
      <c r="L72" s="72"/>
      <c r="M72" s="92" t="s">
        <v>949</v>
      </c>
      <c r="N72" s="92" t="s">
        <v>237</v>
      </c>
      <c r="O72" s="129">
        <v>40510767.840000004</v>
      </c>
      <c r="P72" s="130"/>
      <c r="Q72" s="132"/>
      <c r="R72" s="132">
        <f t="shared" si="16"/>
        <v>40510767.840000004</v>
      </c>
      <c r="S72" s="132">
        <v>39000</v>
      </c>
      <c r="T72" s="130"/>
      <c r="U72" s="132">
        <v>39000</v>
      </c>
      <c r="V72" s="131">
        <f t="shared" si="17"/>
        <v>40471767.840000004</v>
      </c>
      <c r="W72" s="93">
        <f t="shared" si="5"/>
        <v>0.99903729299444455</v>
      </c>
      <c r="X72" s="80"/>
      <c r="Y72" s="306"/>
      <c r="Z72" s="80"/>
      <c r="AA72" s="80"/>
      <c r="AB72" s="70"/>
    </row>
    <row r="73" spans="1:28" s="24" customFormat="1" x14ac:dyDescent="0.25">
      <c r="A73" s="92" t="s">
        <v>950</v>
      </c>
      <c r="B73" s="92" t="s">
        <v>951</v>
      </c>
      <c r="C73" s="129">
        <v>30459704</v>
      </c>
      <c r="D73" s="133"/>
      <c r="E73" s="133"/>
      <c r="F73" s="132">
        <f t="shared" si="14"/>
        <v>30459704</v>
      </c>
      <c r="G73" s="132">
        <v>12195460</v>
      </c>
      <c r="H73" s="130"/>
      <c r="I73" s="132">
        <v>12195460</v>
      </c>
      <c r="J73" s="131">
        <f t="shared" si="15"/>
        <v>18264244</v>
      </c>
      <c r="K73" s="93">
        <f t="shared" si="3"/>
        <v>0.59961987811831663</v>
      </c>
      <c r="L73" s="72"/>
      <c r="M73" s="92" t="s">
        <v>950</v>
      </c>
      <c r="N73" s="92" t="s">
        <v>951</v>
      </c>
      <c r="O73" s="129">
        <v>30459704</v>
      </c>
      <c r="P73" s="133"/>
      <c r="Q73" s="133"/>
      <c r="R73" s="132">
        <f t="shared" si="16"/>
        <v>30459704</v>
      </c>
      <c r="S73" s="132">
        <v>12195460</v>
      </c>
      <c r="T73" s="130"/>
      <c r="U73" s="132">
        <v>12195460</v>
      </c>
      <c r="V73" s="131">
        <f t="shared" si="17"/>
        <v>18264244</v>
      </c>
      <c r="W73" s="93">
        <f t="shared" si="5"/>
        <v>0.59961987811831663</v>
      </c>
      <c r="X73" s="80"/>
      <c r="Y73" s="306"/>
      <c r="Z73" s="80"/>
      <c r="AA73" s="80"/>
      <c r="AB73" s="70"/>
    </row>
    <row r="74" spans="1:28" s="24" customFormat="1" x14ac:dyDescent="0.25">
      <c r="A74" s="82" t="s">
        <v>1320</v>
      </c>
      <c r="B74" s="82" t="s">
        <v>265</v>
      </c>
      <c r="C74" s="127">
        <f>SUM(C75:C77)</f>
        <v>194492460.16</v>
      </c>
      <c r="D74" s="127">
        <f t="shared" ref="D74:J74" si="62">SUM(D75:D77)</f>
        <v>0</v>
      </c>
      <c r="E74" s="127">
        <f t="shared" si="62"/>
        <v>0</v>
      </c>
      <c r="F74" s="127">
        <f t="shared" si="62"/>
        <v>194492460.16</v>
      </c>
      <c r="G74" s="127">
        <f t="shared" si="62"/>
        <v>219417244</v>
      </c>
      <c r="H74" s="127">
        <f t="shared" si="62"/>
        <v>28342200</v>
      </c>
      <c r="I74" s="127">
        <f t="shared" si="62"/>
        <v>219417244</v>
      </c>
      <c r="J74" s="127">
        <f t="shared" si="62"/>
        <v>-24924783.84</v>
      </c>
      <c r="K74" s="83">
        <f t="shared" si="3"/>
        <v>-0.12815295677526795</v>
      </c>
      <c r="L74" s="72"/>
      <c r="M74" s="82" t="s">
        <v>1320</v>
      </c>
      <c r="N74" s="82" t="s">
        <v>265</v>
      </c>
      <c r="O74" s="127">
        <f>SUM(O75:O77)</f>
        <v>194492460.16</v>
      </c>
      <c r="P74" s="127">
        <f t="shared" ref="P74:V74" si="63">SUM(P75:P77)</f>
        <v>0</v>
      </c>
      <c r="Q74" s="127">
        <f t="shared" si="63"/>
        <v>0</v>
      </c>
      <c r="R74" s="127">
        <f t="shared" si="63"/>
        <v>194492460.16</v>
      </c>
      <c r="S74" s="127">
        <f t="shared" si="63"/>
        <v>219417244</v>
      </c>
      <c r="T74" s="127">
        <f t="shared" si="63"/>
        <v>28342200</v>
      </c>
      <c r="U74" s="127">
        <f t="shared" si="63"/>
        <v>219417244</v>
      </c>
      <c r="V74" s="127">
        <f t="shared" si="63"/>
        <v>-24924783.84</v>
      </c>
      <c r="W74" s="83">
        <f t="shared" si="5"/>
        <v>-0.12815295677526795</v>
      </c>
      <c r="X74" s="80"/>
      <c r="Y74" s="306"/>
      <c r="Z74" s="80"/>
      <c r="AA74" s="80"/>
      <c r="AB74" s="70"/>
    </row>
    <row r="75" spans="1:28" s="24" customFormat="1" x14ac:dyDescent="0.25">
      <c r="A75" s="92" t="s">
        <v>953</v>
      </c>
      <c r="B75" s="92" t="s">
        <v>243</v>
      </c>
      <c r="C75" s="129">
        <v>79601358.890000001</v>
      </c>
      <c r="D75" s="130"/>
      <c r="E75" s="132"/>
      <c r="F75" s="132">
        <f t="shared" ref="F75:F140" si="64">+C75+D75-E75</f>
        <v>79601358.890000001</v>
      </c>
      <c r="G75" s="132">
        <v>123867360</v>
      </c>
      <c r="H75" s="130">
        <v>16904400</v>
      </c>
      <c r="I75" s="132">
        <v>123867360</v>
      </c>
      <c r="J75" s="131">
        <f t="shared" ref="J75:J140" si="65">+F75-I75</f>
        <v>-44266001.109999999</v>
      </c>
      <c r="K75" s="93">
        <f t="shared" ref="K75:K142" si="66">+J75/F75</f>
        <v>-0.55609604819900826</v>
      </c>
      <c r="L75" s="72"/>
      <c r="M75" s="90" t="s">
        <v>953</v>
      </c>
      <c r="N75" s="92" t="s">
        <v>243</v>
      </c>
      <c r="O75" s="129">
        <v>79601358.890000001</v>
      </c>
      <c r="P75" s="130"/>
      <c r="Q75" s="132"/>
      <c r="R75" s="132">
        <f t="shared" ref="R75:R140" si="67">+O75+P75-Q75</f>
        <v>79601358.890000001</v>
      </c>
      <c r="S75" s="132">
        <v>123867360</v>
      </c>
      <c r="T75" s="130">
        <v>16904400</v>
      </c>
      <c r="U75" s="132">
        <f>106962960+T75</f>
        <v>123867360</v>
      </c>
      <c r="V75" s="131">
        <f t="shared" ref="V75:V140" si="68">+R75-U75</f>
        <v>-44266001.109999999</v>
      </c>
      <c r="W75" s="93">
        <f t="shared" ref="W75:W142" si="69">+V75/R75</f>
        <v>-0.55609604819900826</v>
      </c>
      <c r="X75" s="80"/>
      <c r="Y75" s="306"/>
      <c r="Z75" s="80"/>
      <c r="AA75" s="80"/>
      <c r="AB75" s="70"/>
    </row>
    <row r="76" spans="1:28" s="24" customFormat="1" x14ac:dyDescent="0.25">
      <c r="A76" s="92" t="s">
        <v>954</v>
      </c>
      <c r="B76" s="92" t="s">
        <v>255</v>
      </c>
      <c r="C76" s="129">
        <v>20886653.940000001</v>
      </c>
      <c r="D76" s="130"/>
      <c r="E76" s="132"/>
      <c r="F76" s="132">
        <f t="shared" si="64"/>
        <v>20886653.940000001</v>
      </c>
      <c r="G76" s="132">
        <v>4243850</v>
      </c>
      <c r="H76" s="130">
        <v>449800</v>
      </c>
      <c r="I76" s="132">
        <v>4243850</v>
      </c>
      <c r="J76" s="131">
        <f t="shared" si="65"/>
        <v>16642803.940000001</v>
      </c>
      <c r="K76" s="93">
        <f t="shared" si="66"/>
        <v>0.79681522889252221</v>
      </c>
      <c r="L76" s="72"/>
      <c r="M76" s="90" t="s">
        <v>954</v>
      </c>
      <c r="N76" s="92" t="s">
        <v>255</v>
      </c>
      <c r="O76" s="129">
        <v>20886653.940000001</v>
      </c>
      <c r="P76" s="130"/>
      <c r="Q76" s="132"/>
      <c r="R76" s="132">
        <f t="shared" si="67"/>
        <v>20886653.940000001</v>
      </c>
      <c r="S76" s="132">
        <v>4243850</v>
      </c>
      <c r="T76" s="130">
        <v>449800</v>
      </c>
      <c r="U76" s="132">
        <f>3794050+T76</f>
        <v>4243850</v>
      </c>
      <c r="V76" s="131">
        <f t="shared" si="68"/>
        <v>16642803.940000001</v>
      </c>
      <c r="W76" s="93">
        <f t="shared" si="69"/>
        <v>0.79681522889252221</v>
      </c>
      <c r="X76" s="80"/>
      <c r="Y76" s="306"/>
      <c r="Z76" s="80"/>
      <c r="AA76" s="80"/>
      <c r="AB76" s="70"/>
    </row>
    <row r="77" spans="1:28" s="24" customFormat="1" x14ac:dyDescent="0.25">
      <c r="A77" s="92" t="s">
        <v>955</v>
      </c>
      <c r="B77" s="92" t="s">
        <v>956</v>
      </c>
      <c r="C77" s="129">
        <v>94004447.329999998</v>
      </c>
      <c r="D77" s="130"/>
      <c r="E77" s="132"/>
      <c r="F77" s="132">
        <f t="shared" si="64"/>
        <v>94004447.329999998</v>
      </c>
      <c r="G77" s="132">
        <v>91306034</v>
      </c>
      <c r="H77" s="130">
        <v>10988000</v>
      </c>
      <c r="I77" s="132">
        <v>91306034</v>
      </c>
      <c r="J77" s="131">
        <f t="shared" si="65"/>
        <v>2698413.3299999982</v>
      </c>
      <c r="K77" s="93">
        <f t="shared" si="66"/>
        <v>2.8705166687776944E-2</v>
      </c>
      <c r="L77" s="72"/>
      <c r="M77" s="90" t="s">
        <v>955</v>
      </c>
      <c r="N77" s="92" t="s">
        <v>956</v>
      </c>
      <c r="O77" s="129">
        <v>94004447.329999998</v>
      </c>
      <c r="P77" s="130"/>
      <c r="Q77" s="132"/>
      <c r="R77" s="132">
        <f t="shared" si="67"/>
        <v>94004447.329999998</v>
      </c>
      <c r="S77" s="132">
        <v>91306034</v>
      </c>
      <c r="T77" s="130">
        <v>10988000</v>
      </c>
      <c r="U77" s="132">
        <f>80318034+T77</f>
        <v>91306034</v>
      </c>
      <c r="V77" s="131">
        <f t="shared" si="68"/>
        <v>2698413.3299999982</v>
      </c>
      <c r="W77" s="93">
        <f t="shared" si="69"/>
        <v>2.8705166687776944E-2</v>
      </c>
      <c r="X77" s="80"/>
      <c r="Y77" s="306"/>
      <c r="Z77" s="80"/>
      <c r="AA77" s="80"/>
      <c r="AB77" s="70"/>
    </row>
    <row r="78" spans="1:28" s="24" customFormat="1" x14ac:dyDescent="0.25">
      <c r="A78" s="82" t="s">
        <v>957</v>
      </c>
      <c r="B78" s="82" t="s">
        <v>958</v>
      </c>
      <c r="C78" s="127">
        <f>+C79+C81</f>
        <v>0</v>
      </c>
      <c r="D78" s="127">
        <f t="shared" ref="D78:J78" si="70">+D79+D81</f>
        <v>0</v>
      </c>
      <c r="E78" s="127">
        <f t="shared" si="70"/>
        <v>0</v>
      </c>
      <c r="F78" s="127">
        <f t="shared" si="70"/>
        <v>0</v>
      </c>
      <c r="G78" s="127">
        <f t="shared" si="70"/>
        <v>68500000</v>
      </c>
      <c r="H78" s="127">
        <f t="shared" si="70"/>
        <v>0</v>
      </c>
      <c r="I78" s="127">
        <f t="shared" si="70"/>
        <v>68500000</v>
      </c>
      <c r="J78" s="127">
        <f t="shared" si="70"/>
        <v>-68500000</v>
      </c>
      <c r="K78" s="83" t="e">
        <f t="shared" si="66"/>
        <v>#DIV/0!</v>
      </c>
      <c r="L78" s="72"/>
      <c r="M78" s="82" t="s">
        <v>957</v>
      </c>
      <c r="N78" s="82" t="s">
        <v>958</v>
      </c>
      <c r="O78" s="127">
        <f>+O79+O81</f>
        <v>0</v>
      </c>
      <c r="P78" s="127">
        <f t="shared" ref="P78:V78" si="71">+P79+P81</f>
        <v>0</v>
      </c>
      <c r="Q78" s="127">
        <f t="shared" si="71"/>
        <v>0</v>
      </c>
      <c r="R78" s="127">
        <f t="shared" si="71"/>
        <v>0</v>
      </c>
      <c r="S78" s="127">
        <f t="shared" si="71"/>
        <v>68500000</v>
      </c>
      <c r="T78" s="127">
        <f t="shared" si="71"/>
        <v>0</v>
      </c>
      <c r="U78" s="127">
        <f t="shared" si="71"/>
        <v>68500000</v>
      </c>
      <c r="V78" s="127">
        <f t="shared" si="71"/>
        <v>-68500000</v>
      </c>
      <c r="W78" s="83" t="e">
        <f t="shared" si="69"/>
        <v>#DIV/0!</v>
      </c>
      <c r="X78" s="80"/>
      <c r="Y78" s="306"/>
      <c r="Z78" s="80"/>
      <c r="AA78" s="80"/>
      <c r="AB78" s="70"/>
    </row>
    <row r="79" spans="1:28" s="175" customFormat="1" x14ac:dyDescent="0.25">
      <c r="A79" s="249" t="s">
        <v>959</v>
      </c>
      <c r="B79" s="250" t="s">
        <v>960</v>
      </c>
      <c r="C79" s="251">
        <f>+C80</f>
        <v>0</v>
      </c>
      <c r="D79" s="251">
        <f t="shared" ref="D79:J79" si="72">+D80</f>
        <v>0</v>
      </c>
      <c r="E79" s="251">
        <f t="shared" si="72"/>
        <v>0</v>
      </c>
      <c r="F79" s="251">
        <f t="shared" si="72"/>
        <v>0</v>
      </c>
      <c r="G79" s="251">
        <f t="shared" si="72"/>
        <v>0</v>
      </c>
      <c r="H79" s="251">
        <f t="shared" si="72"/>
        <v>0</v>
      </c>
      <c r="I79" s="251">
        <f t="shared" si="72"/>
        <v>0</v>
      </c>
      <c r="J79" s="251">
        <f t="shared" si="72"/>
        <v>0</v>
      </c>
      <c r="K79" s="252" t="e">
        <f t="shared" si="66"/>
        <v>#DIV/0!</v>
      </c>
      <c r="L79" s="72"/>
      <c r="M79" s="249" t="s">
        <v>959</v>
      </c>
      <c r="N79" s="250" t="s">
        <v>960</v>
      </c>
      <c r="O79" s="251">
        <f>+O80</f>
        <v>0</v>
      </c>
      <c r="P79" s="251">
        <f t="shared" ref="P79:V79" si="73">+P80</f>
        <v>0</v>
      </c>
      <c r="Q79" s="251">
        <f t="shared" si="73"/>
        <v>0</v>
      </c>
      <c r="R79" s="251">
        <f t="shared" si="73"/>
        <v>0</v>
      </c>
      <c r="S79" s="251">
        <f t="shared" si="73"/>
        <v>0</v>
      </c>
      <c r="T79" s="251">
        <f t="shared" si="73"/>
        <v>0</v>
      </c>
      <c r="U79" s="251">
        <f t="shared" si="73"/>
        <v>0</v>
      </c>
      <c r="V79" s="251">
        <f t="shared" si="73"/>
        <v>0</v>
      </c>
      <c r="W79" s="252" t="e">
        <f t="shared" si="69"/>
        <v>#DIV/0!</v>
      </c>
      <c r="X79" s="80"/>
      <c r="Y79" s="306"/>
      <c r="Z79" s="80"/>
      <c r="AA79" s="80"/>
      <c r="AB79" s="70"/>
    </row>
    <row r="80" spans="1:28" s="24" customFormat="1" x14ac:dyDescent="0.25">
      <c r="A80" s="90" t="s">
        <v>961</v>
      </c>
      <c r="B80" s="92" t="s">
        <v>351</v>
      </c>
      <c r="C80" s="129"/>
      <c r="D80" s="130"/>
      <c r="E80" s="132"/>
      <c r="F80" s="132">
        <f t="shared" si="64"/>
        <v>0</v>
      </c>
      <c r="G80" s="129"/>
      <c r="H80" s="130"/>
      <c r="I80" s="129"/>
      <c r="J80" s="131">
        <f t="shared" si="65"/>
        <v>0</v>
      </c>
      <c r="K80" s="93" t="e">
        <f t="shared" si="66"/>
        <v>#DIV/0!</v>
      </c>
      <c r="L80" s="72"/>
      <c r="M80" s="90" t="s">
        <v>961</v>
      </c>
      <c r="N80" s="92" t="s">
        <v>351</v>
      </c>
      <c r="O80" s="129"/>
      <c r="P80" s="130"/>
      <c r="Q80" s="132"/>
      <c r="R80" s="132">
        <f t="shared" si="67"/>
        <v>0</v>
      </c>
      <c r="S80" s="129"/>
      <c r="T80" s="130"/>
      <c r="U80" s="129"/>
      <c r="V80" s="131">
        <f t="shared" si="68"/>
        <v>0</v>
      </c>
      <c r="W80" s="93" t="e">
        <f t="shared" si="69"/>
        <v>#DIV/0!</v>
      </c>
      <c r="X80" s="80"/>
      <c r="Y80" s="306"/>
      <c r="Z80" s="80"/>
      <c r="AA80" s="80"/>
      <c r="AB80" s="306"/>
    </row>
    <row r="81" spans="1:27" s="24" customFormat="1" x14ac:dyDescent="0.25">
      <c r="A81" s="99">
        <v>102502039</v>
      </c>
      <c r="B81" s="82" t="s">
        <v>1206</v>
      </c>
      <c r="C81" s="127">
        <f>+C82</f>
        <v>0</v>
      </c>
      <c r="D81" s="127">
        <f t="shared" ref="D81:J81" si="74">+D82</f>
        <v>0</v>
      </c>
      <c r="E81" s="127">
        <f t="shared" si="74"/>
        <v>0</v>
      </c>
      <c r="F81" s="127">
        <f t="shared" si="74"/>
        <v>0</v>
      </c>
      <c r="G81" s="127">
        <f t="shared" si="74"/>
        <v>68500000</v>
      </c>
      <c r="H81" s="127">
        <f t="shared" si="74"/>
        <v>0</v>
      </c>
      <c r="I81" s="127">
        <f t="shared" si="74"/>
        <v>68500000</v>
      </c>
      <c r="J81" s="127">
        <f t="shared" si="74"/>
        <v>-68500000</v>
      </c>
      <c r="K81" s="83"/>
      <c r="L81" s="72"/>
      <c r="M81" s="99">
        <v>102502039</v>
      </c>
      <c r="N81" s="82" t="s">
        <v>1206</v>
      </c>
      <c r="O81" s="127">
        <f>+O82</f>
        <v>0</v>
      </c>
      <c r="P81" s="127">
        <f t="shared" ref="P81:V81" si="75">+P82</f>
        <v>0</v>
      </c>
      <c r="Q81" s="127">
        <f t="shared" si="75"/>
        <v>0</v>
      </c>
      <c r="R81" s="127">
        <f t="shared" si="75"/>
        <v>0</v>
      </c>
      <c r="S81" s="127">
        <f t="shared" si="75"/>
        <v>68500000</v>
      </c>
      <c r="T81" s="127">
        <f t="shared" si="75"/>
        <v>0</v>
      </c>
      <c r="U81" s="127">
        <f t="shared" si="75"/>
        <v>68500000</v>
      </c>
      <c r="V81" s="127">
        <f t="shared" si="75"/>
        <v>-68500000</v>
      </c>
      <c r="W81" s="83"/>
      <c r="X81" s="80"/>
      <c r="Y81" s="306"/>
      <c r="Z81" s="80"/>
      <c r="AA81" s="80"/>
    </row>
    <row r="82" spans="1:27" s="24" customFormat="1" x14ac:dyDescent="0.25">
      <c r="A82" s="104">
        <v>10250203903</v>
      </c>
      <c r="B82" s="92" t="s">
        <v>1209</v>
      </c>
      <c r="C82" s="129"/>
      <c r="D82" s="130"/>
      <c r="E82" s="132"/>
      <c r="F82" s="132">
        <f t="shared" si="64"/>
        <v>0</v>
      </c>
      <c r="G82" s="129">
        <v>68500000</v>
      </c>
      <c r="H82" s="130"/>
      <c r="I82" s="129">
        <v>68500000</v>
      </c>
      <c r="J82" s="131">
        <f t="shared" si="65"/>
        <v>-68500000</v>
      </c>
      <c r="K82" s="93"/>
      <c r="L82" s="72"/>
      <c r="M82" s="104">
        <v>10250203903</v>
      </c>
      <c r="N82" s="92" t="s">
        <v>1209</v>
      </c>
      <c r="O82" s="129"/>
      <c r="P82" s="130"/>
      <c r="Q82" s="132"/>
      <c r="R82" s="132">
        <f t="shared" si="67"/>
        <v>0</v>
      </c>
      <c r="S82" s="129">
        <v>68500000</v>
      </c>
      <c r="T82" s="130"/>
      <c r="U82" s="129">
        <v>68500000</v>
      </c>
      <c r="V82" s="131">
        <f t="shared" si="68"/>
        <v>-68500000</v>
      </c>
      <c r="W82" s="93"/>
      <c r="X82" s="80"/>
      <c r="Y82" s="306"/>
      <c r="Z82" s="80"/>
      <c r="AA82" s="80"/>
    </row>
    <row r="83" spans="1:27" s="24" customFormat="1" x14ac:dyDescent="0.25">
      <c r="A83" s="149" t="s">
        <v>962</v>
      </c>
      <c r="B83" s="149" t="s">
        <v>963</v>
      </c>
      <c r="C83" s="150">
        <f>C84+C87+C89</f>
        <v>0</v>
      </c>
      <c r="D83" s="150">
        <f t="shared" ref="D83:J83" si="76">D84+D87+D89</f>
        <v>0</v>
      </c>
      <c r="E83" s="150">
        <f t="shared" si="76"/>
        <v>0</v>
      </c>
      <c r="F83" s="150">
        <f t="shared" si="76"/>
        <v>0</v>
      </c>
      <c r="G83" s="150">
        <f t="shared" si="76"/>
        <v>110189460</v>
      </c>
      <c r="H83" s="150">
        <f t="shared" si="76"/>
        <v>15714750</v>
      </c>
      <c r="I83" s="150">
        <f t="shared" si="76"/>
        <v>110189460</v>
      </c>
      <c r="J83" s="150">
        <f t="shared" si="76"/>
        <v>-110189460</v>
      </c>
      <c r="K83" s="151" t="e">
        <f t="shared" si="66"/>
        <v>#DIV/0!</v>
      </c>
      <c r="L83" s="72"/>
      <c r="M83" s="149" t="s">
        <v>962</v>
      </c>
      <c r="N83" s="149" t="s">
        <v>963</v>
      </c>
      <c r="O83" s="150">
        <f>O84+O87+O89</f>
        <v>0</v>
      </c>
      <c r="P83" s="150">
        <f t="shared" ref="P83:V83" si="77">P84+P87+P89</f>
        <v>0</v>
      </c>
      <c r="Q83" s="150">
        <f t="shared" si="77"/>
        <v>0</v>
      </c>
      <c r="R83" s="150">
        <f t="shared" si="77"/>
        <v>0</v>
      </c>
      <c r="S83" s="150">
        <f t="shared" si="77"/>
        <v>110189460</v>
      </c>
      <c r="T83" s="150">
        <f t="shared" si="77"/>
        <v>15714750</v>
      </c>
      <c r="U83" s="150">
        <f t="shared" si="77"/>
        <v>110189460</v>
      </c>
      <c r="V83" s="150">
        <f t="shared" si="77"/>
        <v>-110189460</v>
      </c>
      <c r="W83" s="151" t="e">
        <f t="shared" si="69"/>
        <v>#DIV/0!</v>
      </c>
      <c r="X83" s="80"/>
      <c r="Y83" s="306"/>
      <c r="Z83" s="80"/>
      <c r="AA83" s="80"/>
    </row>
    <row r="84" spans="1:27" s="24" customFormat="1" x14ac:dyDescent="0.25">
      <c r="A84" s="149" t="s">
        <v>964</v>
      </c>
      <c r="B84" s="149" t="s">
        <v>965</v>
      </c>
      <c r="C84" s="150">
        <f>C85+C86</f>
        <v>0</v>
      </c>
      <c r="D84" s="150">
        <f t="shared" ref="D84:J84" si="78">D85+D86</f>
        <v>0</v>
      </c>
      <c r="E84" s="150">
        <f t="shared" si="78"/>
        <v>0</v>
      </c>
      <c r="F84" s="150">
        <f t="shared" si="78"/>
        <v>0</v>
      </c>
      <c r="G84" s="150">
        <f t="shared" si="78"/>
        <v>1164960</v>
      </c>
      <c r="H84" s="150">
        <f t="shared" si="78"/>
        <v>658050</v>
      </c>
      <c r="I84" s="150">
        <f t="shared" si="78"/>
        <v>1164960</v>
      </c>
      <c r="J84" s="150">
        <f t="shared" si="78"/>
        <v>-1164960</v>
      </c>
      <c r="K84" s="151" t="e">
        <f t="shared" si="66"/>
        <v>#DIV/0!</v>
      </c>
      <c r="L84" s="72"/>
      <c r="M84" s="149" t="s">
        <v>964</v>
      </c>
      <c r="N84" s="149" t="s">
        <v>965</v>
      </c>
      <c r="O84" s="150">
        <f>O85+O86</f>
        <v>0</v>
      </c>
      <c r="P84" s="150">
        <f t="shared" ref="P84:V84" si="79">P85+P86</f>
        <v>0</v>
      </c>
      <c r="Q84" s="150">
        <f t="shared" si="79"/>
        <v>0</v>
      </c>
      <c r="R84" s="150">
        <f t="shared" si="79"/>
        <v>0</v>
      </c>
      <c r="S84" s="150">
        <f t="shared" si="79"/>
        <v>1164960</v>
      </c>
      <c r="T84" s="150">
        <f t="shared" si="79"/>
        <v>658050</v>
      </c>
      <c r="U84" s="150">
        <f t="shared" si="79"/>
        <v>1164960</v>
      </c>
      <c r="V84" s="150">
        <f t="shared" si="79"/>
        <v>-1164960</v>
      </c>
      <c r="W84" s="151" t="e">
        <f t="shared" si="69"/>
        <v>#DIV/0!</v>
      </c>
      <c r="X84" s="80"/>
      <c r="Y84" s="306"/>
      <c r="Z84" s="80"/>
      <c r="AA84" s="80"/>
    </row>
    <row r="85" spans="1:27" s="24" customFormat="1" x14ac:dyDescent="0.25">
      <c r="A85" s="90" t="s">
        <v>966</v>
      </c>
      <c r="B85" s="92" t="s">
        <v>967</v>
      </c>
      <c r="C85" s="129"/>
      <c r="D85" s="130"/>
      <c r="E85" s="132"/>
      <c r="F85" s="132">
        <f t="shared" si="64"/>
        <v>0</v>
      </c>
      <c r="G85" s="132">
        <v>1164960</v>
      </c>
      <c r="H85" s="130">
        <v>658050</v>
      </c>
      <c r="I85" s="130">
        <v>1164960</v>
      </c>
      <c r="J85" s="131">
        <f t="shared" si="65"/>
        <v>-1164960</v>
      </c>
      <c r="K85" s="93" t="e">
        <f t="shared" si="66"/>
        <v>#DIV/0!</v>
      </c>
      <c r="L85" s="109"/>
      <c r="M85" s="90" t="s">
        <v>966</v>
      </c>
      <c r="N85" s="92" t="s">
        <v>967</v>
      </c>
      <c r="O85" s="129"/>
      <c r="P85" s="130"/>
      <c r="Q85" s="132"/>
      <c r="R85" s="132">
        <f t="shared" si="67"/>
        <v>0</v>
      </c>
      <c r="S85" s="132">
        <v>1164960</v>
      </c>
      <c r="T85" s="130">
        <f>294950+363100</f>
        <v>658050</v>
      </c>
      <c r="U85" s="130">
        <f>506910+T85</f>
        <v>1164960</v>
      </c>
      <c r="V85" s="131">
        <f t="shared" si="68"/>
        <v>-1164960</v>
      </c>
      <c r="W85" s="93" t="e">
        <f t="shared" si="69"/>
        <v>#DIV/0!</v>
      </c>
      <c r="X85" s="80"/>
      <c r="Y85" s="306"/>
      <c r="Z85" s="80"/>
      <c r="AA85" s="80"/>
    </row>
    <row r="86" spans="1:27" s="24" customFormat="1" x14ac:dyDescent="0.25">
      <c r="A86" s="90" t="s">
        <v>968</v>
      </c>
      <c r="B86" s="92" t="s">
        <v>969</v>
      </c>
      <c r="C86" s="129"/>
      <c r="D86" s="130"/>
      <c r="E86" s="132"/>
      <c r="F86" s="132">
        <f t="shared" si="64"/>
        <v>0</v>
      </c>
      <c r="G86" s="132"/>
      <c r="H86" s="130"/>
      <c r="I86" s="132"/>
      <c r="J86" s="131">
        <f t="shared" si="65"/>
        <v>0</v>
      </c>
      <c r="K86" s="93" t="e">
        <f t="shared" si="66"/>
        <v>#DIV/0!</v>
      </c>
      <c r="L86" s="109"/>
      <c r="M86" s="90" t="s">
        <v>968</v>
      </c>
      <c r="N86" s="92" t="s">
        <v>969</v>
      </c>
      <c r="O86" s="129"/>
      <c r="P86" s="130"/>
      <c r="Q86" s="132"/>
      <c r="R86" s="132">
        <f t="shared" si="67"/>
        <v>0</v>
      </c>
      <c r="S86" s="132"/>
      <c r="T86" s="130"/>
      <c r="U86" s="132"/>
      <c r="V86" s="131">
        <f t="shared" si="68"/>
        <v>0</v>
      </c>
      <c r="W86" s="93" t="e">
        <f t="shared" si="69"/>
        <v>#DIV/0!</v>
      </c>
      <c r="X86" s="80"/>
      <c r="Y86" s="306"/>
      <c r="Z86" s="80"/>
      <c r="AA86" s="80"/>
    </row>
    <row r="87" spans="1:27" s="24" customFormat="1" x14ac:dyDescent="0.25">
      <c r="A87" s="149" t="s">
        <v>970</v>
      </c>
      <c r="B87" s="149" t="s">
        <v>971</v>
      </c>
      <c r="C87" s="150">
        <f>+C88</f>
        <v>0</v>
      </c>
      <c r="D87" s="150">
        <f t="shared" ref="D87:J87" si="80">+D88</f>
        <v>0</v>
      </c>
      <c r="E87" s="150">
        <f t="shared" si="80"/>
        <v>0</v>
      </c>
      <c r="F87" s="150">
        <f t="shared" si="80"/>
        <v>0</v>
      </c>
      <c r="G87" s="150">
        <f t="shared" si="80"/>
        <v>108091700</v>
      </c>
      <c r="H87" s="150">
        <f t="shared" si="80"/>
        <v>14832700</v>
      </c>
      <c r="I87" s="150">
        <f t="shared" si="80"/>
        <v>108091700</v>
      </c>
      <c r="J87" s="150">
        <f t="shared" si="80"/>
        <v>-108091700</v>
      </c>
      <c r="K87" s="151" t="e">
        <f t="shared" si="66"/>
        <v>#DIV/0!</v>
      </c>
      <c r="L87" s="109"/>
      <c r="M87" s="149" t="s">
        <v>970</v>
      </c>
      <c r="N87" s="149" t="s">
        <v>971</v>
      </c>
      <c r="O87" s="150">
        <f>+O88</f>
        <v>0</v>
      </c>
      <c r="P87" s="150">
        <f t="shared" ref="P87:V87" si="81">+P88</f>
        <v>0</v>
      </c>
      <c r="Q87" s="150">
        <f t="shared" si="81"/>
        <v>0</v>
      </c>
      <c r="R87" s="150">
        <f t="shared" si="81"/>
        <v>0</v>
      </c>
      <c r="S87" s="150">
        <f t="shared" si="81"/>
        <v>108091700</v>
      </c>
      <c r="T87" s="150">
        <f t="shared" si="81"/>
        <v>14832700</v>
      </c>
      <c r="U87" s="150">
        <f t="shared" si="81"/>
        <v>108091700</v>
      </c>
      <c r="V87" s="150">
        <f t="shared" si="81"/>
        <v>-108091700</v>
      </c>
      <c r="W87" s="151" t="e">
        <f t="shared" si="69"/>
        <v>#DIV/0!</v>
      </c>
      <c r="X87" s="80"/>
      <c r="Y87" s="306"/>
      <c r="Z87" s="80"/>
      <c r="AA87" s="80"/>
    </row>
    <row r="88" spans="1:27" s="24" customFormat="1" x14ac:dyDescent="0.25">
      <c r="A88" s="92" t="s">
        <v>972</v>
      </c>
      <c r="B88" s="92" t="s">
        <v>379</v>
      </c>
      <c r="C88" s="129"/>
      <c r="D88" s="130"/>
      <c r="E88" s="132"/>
      <c r="F88" s="132">
        <f t="shared" si="64"/>
        <v>0</v>
      </c>
      <c r="G88" s="132">
        <v>108091700</v>
      </c>
      <c r="H88" s="130">
        <v>14832700</v>
      </c>
      <c r="I88" s="132">
        <v>108091700</v>
      </c>
      <c r="J88" s="131">
        <f t="shared" si="65"/>
        <v>-108091700</v>
      </c>
      <c r="K88" s="93" t="e">
        <f t="shared" si="66"/>
        <v>#DIV/0!</v>
      </c>
      <c r="L88" s="109"/>
      <c r="M88" s="92" t="s">
        <v>972</v>
      </c>
      <c r="N88" s="92" t="s">
        <v>379</v>
      </c>
      <c r="O88" s="129"/>
      <c r="P88" s="130"/>
      <c r="Q88" s="132"/>
      <c r="R88" s="132">
        <f t="shared" si="67"/>
        <v>0</v>
      </c>
      <c r="S88" s="132">
        <v>108091700</v>
      </c>
      <c r="T88" s="130">
        <v>14832700</v>
      </c>
      <c r="U88" s="132">
        <f>93259000+T88</f>
        <v>108091700</v>
      </c>
      <c r="V88" s="131">
        <f t="shared" si="68"/>
        <v>-108091700</v>
      </c>
      <c r="W88" s="93" t="e">
        <f t="shared" si="69"/>
        <v>#DIV/0!</v>
      </c>
      <c r="X88" s="80"/>
      <c r="Y88" s="306"/>
      <c r="Z88" s="80"/>
      <c r="AA88" s="80"/>
    </row>
    <row r="89" spans="1:27" s="24" customFormat="1" x14ac:dyDescent="0.25">
      <c r="A89" s="149" t="s">
        <v>973</v>
      </c>
      <c r="B89" s="149" t="s">
        <v>385</v>
      </c>
      <c r="C89" s="150">
        <f>C90</f>
        <v>0</v>
      </c>
      <c r="D89" s="150">
        <f t="shared" ref="D89:J89" si="82">D90</f>
        <v>0</v>
      </c>
      <c r="E89" s="150">
        <f t="shared" si="82"/>
        <v>0</v>
      </c>
      <c r="F89" s="150">
        <f t="shared" si="82"/>
        <v>0</v>
      </c>
      <c r="G89" s="150">
        <f t="shared" si="82"/>
        <v>932800</v>
      </c>
      <c r="H89" s="150">
        <f t="shared" si="82"/>
        <v>224000</v>
      </c>
      <c r="I89" s="150">
        <f t="shared" si="82"/>
        <v>932800</v>
      </c>
      <c r="J89" s="150">
        <f t="shared" si="82"/>
        <v>-932800</v>
      </c>
      <c r="K89" s="151" t="e">
        <f t="shared" si="66"/>
        <v>#DIV/0!</v>
      </c>
      <c r="L89" s="109"/>
      <c r="M89" s="149" t="s">
        <v>973</v>
      </c>
      <c r="N89" s="149" t="s">
        <v>385</v>
      </c>
      <c r="O89" s="150">
        <f>O90</f>
        <v>0</v>
      </c>
      <c r="P89" s="150">
        <f t="shared" ref="P89:V89" si="83">P90</f>
        <v>0</v>
      </c>
      <c r="Q89" s="150">
        <f t="shared" si="83"/>
        <v>0</v>
      </c>
      <c r="R89" s="150">
        <f t="shared" si="83"/>
        <v>0</v>
      </c>
      <c r="S89" s="150">
        <f t="shared" si="83"/>
        <v>932800</v>
      </c>
      <c r="T89" s="150">
        <f t="shared" si="83"/>
        <v>224000</v>
      </c>
      <c r="U89" s="150">
        <f t="shared" si="83"/>
        <v>932800</v>
      </c>
      <c r="V89" s="150">
        <f t="shared" si="83"/>
        <v>-932800</v>
      </c>
      <c r="W89" s="151" t="e">
        <f t="shared" si="69"/>
        <v>#DIV/0!</v>
      </c>
      <c r="X89" s="80"/>
      <c r="Y89" s="306"/>
      <c r="Z89" s="80"/>
      <c r="AA89" s="80"/>
    </row>
    <row r="90" spans="1:27" s="24" customFormat="1" x14ac:dyDescent="0.25">
      <c r="A90" s="92" t="s">
        <v>974</v>
      </c>
      <c r="B90" s="92" t="s">
        <v>975</v>
      </c>
      <c r="C90" s="129"/>
      <c r="D90" s="130"/>
      <c r="E90" s="132"/>
      <c r="F90" s="132">
        <f t="shared" si="64"/>
        <v>0</v>
      </c>
      <c r="G90" s="132">
        <v>932800</v>
      </c>
      <c r="H90" s="130">
        <v>224000</v>
      </c>
      <c r="I90" s="132">
        <v>932800</v>
      </c>
      <c r="J90" s="131">
        <f t="shared" si="65"/>
        <v>-932800</v>
      </c>
      <c r="K90" s="93" t="e">
        <f t="shared" si="66"/>
        <v>#DIV/0!</v>
      </c>
      <c r="L90" s="109"/>
      <c r="M90" s="92" t="s">
        <v>974</v>
      </c>
      <c r="N90" s="92" t="s">
        <v>975</v>
      </c>
      <c r="O90" s="129"/>
      <c r="P90" s="130"/>
      <c r="Q90" s="132"/>
      <c r="R90" s="132">
        <f t="shared" si="67"/>
        <v>0</v>
      </c>
      <c r="S90" s="132">
        <v>932800</v>
      </c>
      <c r="T90" s="130">
        <v>224000</v>
      </c>
      <c r="U90" s="132">
        <f>708800+T90</f>
        <v>932800</v>
      </c>
      <c r="V90" s="131">
        <f t="shared" si="68"/>
        <v>-932800</v>
      </c>
      <c r="W90" s="93" t="e">
        <f t="shared" si="69"/>
        <v>#DIV/0!</v>
      </c>
      <c r="X90" s="80"/>
      <c r="Y90" s="306"/>
      <c r="Z90" s="80"/>
      <c r="AA90" s="80"/>
    </row>
    <row r="91" spans="1:27" s="24" customFormat="1" x14ac:dyDescent="0.25">
      <c r="A91" s="149" t="s">
        <v>976</v>
      </c>
      <c r="B91" s="149" t="s">
        <v>977</v>
      </c>
      <c r="C91" s="150">
        <f>C92</f>
        <v>175200000</v>
      </c>
      <c r="D91" s="150">
        <f t="shared" ref="D91:J92" si="84">D92</f>
        <v>0</v>
      </c>
      <c r="E91" s="150">
        <f t="shared" si="84"/>
        <v>0</v>
      </c>
      <c r="F91" s="150">
        <f t="shared" si="84"/>
        <v>175200000</v>
      </c>
      <c r="G91" s="150">
        <f t="shared" si="84"/>
        <v>81913160</v>
      </c>
      <c r="H91" s="150">
        <f t="shared" si="84"/>
        <v>15463769</v>
      </c>
      <c r="I91" s="150">
        <f t="shared" si="84"/>
        <v>81913160</v>
      </c>
      <c r="J91" s="150">
        <f t="shared" si="84"/>
        <v>93286840</v>
      </c>
      <c r="K91" s="338">
        <f t="shared" si="66"/>
        <v>0.53245913242009135</v>
      </c>
      <c r="L91" s="109"/>
      <c r="M91" s="149" t="s">
        <v>976</v>
      </c>
      <c r="N91" s="149" t="s">
        <v>977</v>
      </c>
      <c r="O91" s="150">
        <f>O92</f>
        <v>175200000</v>
      </c>
      <c r="P91" s="150">
        <f t="shared" ref="P91:V92" si="85">P92</f>
        <v>0</v>
      </c>
      <c r="Q91" s="150">
        <f t="shared" si="85"/>
        <v>0</v>
      </c>
      <c r="R91" s="150">
        <f t="shared" si="85"/>
        <v>175200000</v>
      </c>
      <c r="S91" s="150">
        <f t="shared" si="85"/>
        <v>81913160</v>
      </c>
      <c r="T91" s="150">
        <f t="shared" si="85"/>
        <v>15463769</v>
      </c>
      <c r="U91" s="150">
        <f t="shared" si="85"/>
        <v>81913160</v>
      </c>
      <c r="V91" s="150">
        <f t="shared" si="85"/>
        <v>93286840</v>
      </c>
      <c r="W91" s="154">
        <f t="shared" si="69"/>
        <v>0.53245913242009135</v>
      </c>
      <c r="X91" s="80"/>
      <c r="Y91" s="306"/>
      <c r="Z91" s="80"/>
      <c r="AA91" s="80"/>
    </row>
    <row r="92" spans="1:27" s="24" customFormat="1" x14ac:dyDescent="0.25">
      <c r="A92" s="82" t="s">
        <v>978</v>
      </c>
      <c r="B92" s="82" t="s">
        <v>434</v>
      </c>
      <c r="C92" s="127">
        <f>C93</f>
        <v>175200000</v>
      </c>
      <c r="D92" s="127">
        <f t="shared" si="84"/>
        <v>0</v>
      </c>
      <c r="E92" s="127">
        <f t="shared" si="84"/>
        <v>0</v>
      </c>
      <c r="F92" s="127">
        <f t="shared" si="84"/>
        <v>175200000</v>
      </c>
      <c r="G92" s="127">
        <f t="shared" si="84"/>
        <v>81913160</v>
      </c>
      <c r="H92" s="127">
        <f t="shared" si="84"/>
        <v>15463769</v>
      </c>
      <c r="I92" s="127">
        <f t="shared" si="84"/>
        <v>81913160</v>
      </c>
      <c r="J92" s="127">
        <f t="shared" si="84"/>
        <v>93286840</v>
      </c>
      <c r="K92" s="83">
        <f t="shared" si="66"/>
        <v>0.53245913242009135</v>
      </c>
      <c r="L92" s="109"/>
      <c r="M92" s="82" t="s">
        <v>978</v>
      </c>
      <c r="N92" s="82" t="s">
        <v>434</v>
      </c>
      <c r="O92" s="127">
        <f>O93</f>
        <v>175200000</v>
      </c>
      <c r="P92" s="127">
        <f t="shared" si="85"/>
        <v>0</v>
      </c>
      <c r="Q92" s="127">
        <f t="shared" si="85"/>
        <v>0</v>
      </c>
      <c r="R92" s="127">
        <f t="shared" si="85"/>
        <v>175200000</v>
      </c>
      <c r="S92" s="127">
        <f t="shared" si="85"/>
        <v>81913160</v>
      </c>
      <c r="T92" s="127">
        <f t="shared" si="85"/>
        <v>15463769</v>
      </c>
      <c r="U92" s="127">
        <f t="shared" si="85"/>
        <v>81913160</v>
      </c>
      <c r="V92" s="127">
        <f t="shared" si="85"/>
        <v>93286840</v>
      </c>
      <c r="W92" s="83">
        <f t="shared" si="69"/>
        <v>0.53245913242009135</v>
      </c>
      <c r="X92" s="80"/>
      <c r="Y92" s="306"/>
      <c r="Z92" s="80"/>
      <c r="AA92" s="80"/>
    </row>
    <row r="93" spans="1:27" s="24" customFormat="1" x14ac:dyDescent="0.25">
      <c r="A93" s="92" t="s">
        <v>979</v>
      </c>
      <c r="B93" s="92" t="s">
        <v>436</v>
      </c>
      <c r="C93" s="129">
        <v>175200000</v>
      </c>
      <c r="D93" s="130"/>
      <c r="E93" s="132"/>
      <c r="F93" s="132">
        <f t="shared" si="64"/>
        <v>175200000</v>
      </c>
      <c r="G93" s="132">
        <v>81913160</v>
      </c>
      <c r="H93" s="130">
        <v>15463769</v>
      </c>
      <c r="I93" s="132">
        <v>81913160</v>
      </c>
      <c r="J93" s="131">
        <f t="shared" si="65"/>
        <v>93286840</v>
      </c>
      <c r="K93" s="93">
        <f t="shared" si="66"/>
        <v>0.53245913242009135</v>
      </c>
      <c r="L93" s="109"/>
      <c r="M93" s="90" t="s">
        <v>979</v>
      </c>
      <c r="N93" s="92" t="s">
        <v>436</v>
      </c>
      <c r="O93" s="129">
        <v>175200000</v>
      </c>
      <c r="P93" s="130"/>
      <c r="Q93" s="132"/>
      <c r="R93" s="132">
        <f t="shared" si="67"/>
        <v>175200000</v>
      </c>
      <c r="S93" s="132">
        <v>81913160</v>
      </c>
      <c r="T93" s="130">
        <v>15463769</v>
      </c>
      <c r="U93" s="132">
        <f>66449391+T93</f>
        <v>81913160</v>
      </c>
      <c r="V93" s="131">
        <f t="shared" si="68"/>
        <v>93286840</v>
      </c>
      <c r="W93" s="93">
        <f t="shared" si="69"/>
        <v>0.53245913242009135</v>
      </c>
      <c r="X93" s="80"/>
      <c r="Y93" s="306"/>
      <c r="Z93" s="80"/>
      <c r="AA93" s="80"/>
    </row>
    <row r="94" spans="1:27" s="24" customFormat="1" x14ac:dyDescent="0.25">
      <c r="A94" s="149" t="s">
        <v>980</v>
      </c>
      <c r="B94" s="149" t="s">
        <v>448</v>
      </c>
      <c r="C94" s="150">
        <f t="shared" ref="C94:J94" si="86">C95+C105+C112</f>
        <v>2133085677.9000001</v>
      </c>
      <c r="D94" s="150">
        <f t="shared" si="86"/>
        <v>0</v>
      </c>
      <c r="E94" s="150">
        <f t="shared" si="86"/>
        <v>0</v>
      </c>
      <c r="F94" s="150">
        <f t="shared" si="86"/>
        <v>2133085677.9000001</v>
      </c>
      <c r="G94" s="150">
        <f t="shared" si="86"/>
        <v>608847901.36000001</v>
      </c>
      <c r="H94" s="150">
        <f t="shared" si="86"/>
        <v>70862577</v>
      </c>
      <c r="I94" s="150">
        <f t="shared" si="86"/>
        <v>608847901.36000001</v>
      </c>
      <c r="J94" s="150">
        <f t="shared" si="86"/>
        <v>1524237776.54</v>
      </c>
      <c r="K94" s="151">
        <f t="shared" si="66"/>
        <v>0.71456941103303251</v>
      </c>
      <c r="L94" s="109"/>
      <c r="M94" s="149" t="s">
        <v>980</v>
      </c>
      <c r="N94" s="149" t="s">
        <v>448</v>
      </c>
      <c r="O94" s="150">
        <f t="shared" ref="O94:V94" si="87">O95+O105+O112</f>
        <v>2133085677.9000001</v>
      </c>
      <c r="P94" s="150">
        <f t="shared" si="87"/>
        <v>0</v>
      </c>
      <c r="Q94" s="150">
        <f t="shared" si="87"/>
        <v>0</v>
      </c>
      <c r="R94" s="150">
        <f t="shared" si="87"/>
        <v>2133085677.9000001</v>
      </c>
      <c r="S94" s="150">
        <f t="shared" si="87"/>
        <v>608847901.36000001</v>
      </c>
      <c r="T94" s="150">
        <f t="shared" si="87"/>
        <v>70862577</v>
      </c>
      <c r="U94" s="150">
        <f t="shared" si="87"/>
        <v>608847901.36000001</v>
      </c>
      <c r="V94" s="150">
        <f t="shared" si="87"/>
        <v>1524237776.54</v>
      </c>
      <c r="W94" s="151">
        <f t="shared" si="69"/>
        <v>0.71456941103303251</v>
      </c>
      <c r="X94" s="80"/>
      <c r="Y94" s="306"/>
      <c r="Z94" s="80"/>
      <c r="AA94" s="80"/>
    </row>
    <row r="95" spans="1:27" s="24" customFormat="1" x14ac:dyDescent="0.25">
      <c r="A95" s="82" t="s">
        <v>981</v>
      </c>
      <c r="B95" s="82" t="s">
        <v>982</v>
      </c>
      <c r="C95" s="127">
        <f>C96+C97+C98+C99+C100+C101+C102+C103+C104</f>
        <v>2133085677.9000001</v>
      </c>
      <c r="D95" s="127">
        <f t="shared" ref="D95:J95" si="88">D96+D97+D98+D99+D100+D101+D102+D103+D104</f>
        <v>0</v>
      </c>
      <c r="E95" s="127">
        <f t="shared" si="88"/>
        <v>0</v>
      </c>
      <c r="F95" s="127">
        <f t="shared" si="88"/>
        <v>2133085677.9000001</v>
      </c>
      <c r="G95" s="127">
        <f t="shared" si="88"/>
        <v>608310501.36000001</v>
      </c>
      <c r="H95" s="127">
        <f t="shared" si="88"/>
        <v>70862577</v>
      </c>
      <c r="I95" s="127">
        <f t="shared" si="88"/>
        <v>608310501.36000001</v>
      </c>
      <c r="J95" s="127">
        <f t="shared" si="88"/>
        <v>1524775176.54</v>
      </c>
      <c r="K95" s="110">
        <f t="shared" si="66"/>
        <v>0.71482134652984253</v>
      </c>
      <c r="L95" s="109"/>
      <c r="M95" s="82" t="s">
        <v>981</v>
      </c>
      <c r="N95" s="82" t="s">
        <v>982</v>
      </c>
      <c r="O95" s="127">
        <f>O96+O97+O98+O99+O100+O101+O102+O103+O104</f>
        <v>2133085677.9000001</v>
      </c>
      <c r="P95" s="127">
        <f t="shared" ref="P95:V95" si="89">P96+P97+P98+P99+P100+P101+P102+P103+P104</f>
        <v>0</v>
      </c>
      <c r="Q95" s="127">
        <f t="shared" si="89"/>
        <v>0</v>
      </c>
      <c r="R95" s="127">
        <f t="shared" si="89"/>
        <v>2133085677.9000001</v>
      </c>
      <c r="S95" s="127">
        <f t="shared" si="89"/>
        <v>608310501.36000001</v>
      </c>
      <c r="T95" s="127">
        <f t="shared" si="89"/>
        <v>70862577</v>
      </c>
      <c r="U95" s="127">
        <f t="shared" si="89"/>
        <v>608310501.36000001</v>
      </c>
      <c r="V95" s="127">
        <f t="shared" si="89"/>
        <v>1524775176.54</v>
      </c>
      <c r="W95" s="110">
        <f t="shared" si="69"/>
        <v>0.71482134652984253</v>
      </c>
      <c r="X95" s="80"/>
      <c r="Y95" s="306"/>
      <c r="Z95" s="80"/>
      <c r="AA95" s="80"/>
    </row>
    <row r="96" spans="1:27" s="24" customFormat="1" x14ac:dyDescent="0.25">
      <c r="A96" s="90" t="s">
        <v>983</v>
      </c>
      <c r="B96" s="92" t="s">
        <v>984</v>
      </c>
      <c r="C96" s="129"/>
      <c r="D96" s="130"/>
      <c r="E96" s="132"/>
      <c r="F96" s="132">
        <f t="shared" si="64"/>
        <v>0</v>
      </c>
      <c r="G96" s="132"/>
      <c r="H96" s="130"/>
      <c r="I96" s="132"/>
      <c r="J96" s="131">
        <f t="shared" si="65"/>
        <v>0</v>
      </c>
      <c r="K96" s="93" t="e">
        <f t="shared" si="66"/>
        <v>#DIV/0!</v>
      </c>
      <c r="L96" s="109"/>
      <c r="M96" s="90" t="s">
        <v>983</v>
      </c>
      <c r="N96" s="92" t="s">
        <v>984</v>
      </c>
      <c r="O96" s="129"/>
      <c r="P96" s="130"/>
      <c r="Q96" s="132"/>
      <c r="R96" s="132">
        <f t="shared" si="67"/>
        <v>0</v>
      </c>
      <c r="S96" s="132"/>
      <c r="T96" s="130"/>
      <c r="U96" s="132"/>
      <c r="V96" s="131">
        <f t="shared" si="68"/>
        <v>0</v>
      </c>
      <c r="W96" s="93" t="e">
        <f t="shared" si="69"/>
        <v>#DIV/0!</v>
      </c>
      <c r="X96" s="80"/>
      <c r="Y96" s="306"/>
      <c r="Z96" s="80"/>
      <c r="AA96" s="80"/>
    </row>
    <row r="97" spans="1:27" s="24" customFormat="1" x14ac:dyDescent="0.25">
      <c r="A97" s="90" t="s">
        <v>985</v>
      </c>
      <c r="B97" s="92" t="s">
        <v>986</v>
      </c>
      <c r="C97" s="129"/>
      <c r="D97" s="130"/>
      <c r="E97" s="132"/>
      <c r="F97" s="132">
        <f t="shared" si="64"/>
        <v>0</v>
      </c>
      <c r="G97" s="132"/>
      <c r="H97" s="130"/>
      <c r="I97" s="132"/>
      <c r="J97" s="131">
        <f t="shared" si="65"/>
        <v>0</v>
      </c>
      <c r="K97" s="93" t="e">
        <f t="shared" si="66"/>
        <v>#DIV/0!</v>
      </c>
      <c r="L97" s="109"/>
      <c r="M97" s="90" t="s">
        <v>985</v>
      </c>
      <c r="N97" s="92" t="s">
        <v>986</v>
      </c>
      <c r="O97" s="129"/>
      <c r="P97" s="130"/>
      <c r="Q97" s="132"/>
      <c r="R97" s="132">
        <f t="shared" si="67"/>
        <v>0</v>
      </c>
      <c r="S97" s="132"/>
      <c r="T97" s="130"/>
      <c r="U97" s="132"/>
      <c r="V97" s="131">
        <f t="shared" si="68"/>
        <v>0</v>
      </c>
      <c r="W97" s="93" t="e">
        <f t="shared" si="69"/>
        <v>#DIV/0!</v>
      </c>
      <c r="X97" s="80"/>
      <c r="Y97" s="306"/>
      <c r="Z97" s="80"/>
      <c r="AA97" s="80"/>
    </row>
    <row r="98" spans="1:27" s="24" customFormat="1" x14ac:dyDescent="0.25">
      <c r="A98" s="90" t="s">
        <v>987</v>
      </c>
      <c r="B98" s="87" t="s">
        <v>464</v>
      </c>
      <c r="C98" s="129">
        <v>40000000</v>
      </c>
      <c r="D98" s="130"/>
      <c r="E98" s="132"/>
      <c r="F98" s="132">
        <f t="shared" si="64"/>
        <v>40000000</v>
      </c>
      <c r="G98" s="132"/>
      <c r="H98" s="130"/>
      <c r="I98" s="132"/>
      <c r="J98" s="131">
        <f t="shared" si="65"/>
        <v>40000000</v>
      </c>
      <c r="K98" s="93">
        <f t="shared" si="66"/>
        <v>1</v>
      </c>
      <c r="L98" s="109"/>
      <c r="M98" s="90" t="s">
        <v>987</v>
      </c>
      <c r="N98" s="87" t="s">
        <v>464</v>
      </c>
      <c r="O98" s="129">
        <v>40000000</v>
      </c>
      <c r="P98" s="130"/>
      <c r="Q98" s="132"/>
      <c r="R98" s="132">
        <f t="shared" si="67"/>
        <v>40000000</v>
      </c>
      <c r="S98" s="132"/>
      <c r="T98" s="130"/>
      <c r="U98" s="132"/>
      <c r="V98" s="131">
        <f t="shared" si="68"/>
        <v>40000000</v>
      </c>
      <c r="W98" s="93">
        <f t="shared" si="69"/>
        <v>1</v>
      </c>
      <c r="X98" s="80"/>
      <c r="Y98" s="306"/>
      <c r="Z98" s="80"/>
      <c r="AA98" s="80"/>
    </row>
    <row r="99" spans="1:27" s="24" customFormat="1" x14ac:dyDescent="0.25">
      <c r="A99" s="90" t="s">
        <v>988</v>
      </c>
      <c r="B99" s="92" t="s">
        <v>925</v>
      </c>
      <c r="C99" s="129">
        <v>493080000</v>
      </c>
      <c r="D99" s="130"/>
      <c r="E99" s="132"/>
      <c r="F99" s="132">
        <f t="shared" si="64"/>
        <v>493080000</v>
      </c>
      <c r="G99" s="132">
        <v>8136348</v>
      </c>
      <c r="H99" s="130"/>
      <c r="I99" s="132">
        <v>8136348</v>
      </c>
      <c r="J99" s="131">
        <f t="shared" si="65"/>
        <v>484943652</v>
      </c>
      <c r="K99" s="93">
        <f t="shared" si="66"/>
        <v>0.98349892917984916</v>
      </c>
      <c r="L99" s="109"/>
      <c r="M99" s="90" t="s">
        <v>988</v>
      </c>
      <c r="N99" s="92" t="s">
        <v>925</v>
      </c>
      <c r="O99" s="129">
        <v>493080000</v>
      </c>
      <c r="P99" s="130"/>
      <c r="Q99" s="132"/>
      <c r="R99" s="132">
        <f t="shared" si="67"/>
        <v>493080000</v>
      </c>
      <c r="S99" s="132">
        <v>8136348</v>
      </c>
      <c r="T99" s="130"/>
      <c r="U99" s="132">
        <v>8136348</v>
      </c>
      <c r="V99" s="131">
        <f t="shared" si="68"/>
        <v>484943652</v>
      </c>
      <c r="W99" s="93">
        <f t="shared" si="69"/>
        <v>0.98349892917984916</v>
      </c>
      <c r="X99" s="80"/>
      <c r="Y99" s="306"/>
      <c r="Z99" s="80"/>
      <c r="AA99" s="80"/>
    </row>
    <row r="100" spans="1:27" s="24" customFormat="1" x14ac:dyDescent="0.25">
      <c r="A100" s="90" t="s">
        <v>989</v>
      </c>
      <c r="B100" s="92" t="s">
        <v>466</v>
      </c>
      <c r="C100" s="129">
        <v>1586505677.9000001</v>
      </c>
      <c r="D100" s="130"/>
      <c r="E100" s="132"/>
      <c r="F100" s="132">
        <f t="shared" si="64"/>
        <v>1586505677.9000001</v>
      </c>
      <c r="G100" s="132">
        <v>469326153.36000001</v>
      </c>
      <c r="H100" s="130">
        <v>70862577</v>
      </c>
      <c r="I100" s="132">
        <v>469326153.36000001</v>
      </c>
      <c r="J100" s="131">
        <f t="shared" si="65"/>
        <v>1117179524.54</v>
      </c>
      <c r="K100" s="93">
        <f t="shared" si="66"/>
        <v>0.70417619054396952</v>
      </c>
      <c r="L100" s="109"/>
      <c r="M100" s="90" t="s">
        <v>989</v>
      </c>
      <c r="N100" s="92" t="s">
        <v>466</v>
      </c>
      <c r="O100" s="129">
        <v>1586505677.9000001</v>
      </c>
      <c r="P100" s="130"/>
      <c r="Q100" s="132"/>
      <c r="R100" s="132">
        <f t="shared" si="67"/>
        <v>1586505677.9000001</v>
      </c>
      <c r="S100" s="132">
        <v>469326153.36000001</v>
      </c>
      <c r="T100" s="130">
        <v>70862577</v>
      </c>
      <c r="U100" s="132">
        <f>398463576.36+T100</f>
        <v>469326153.36000001</v>
      </c>
      <c r="V100" s="131">
        <f t="shared" si="68"/>
        <v>1117179524.54</v>
      </c>
      <c r="W100" s="93">
        <f t="shared" si="69"/>
        <v>0.70417619054396952</v>
      </c>
      <c r="X100" s="80"/>
      <c r="Y100" s="306"/>
      <c r="Z100" s="80"/>
      <c r="AA100" s="80"/>
    </row>
    <row r="101" spans="1:27" s="24" customFormat="1" x14ac:dyDescent="0.25">
      <c r="A101" s="90" t="s">
        <v>990</v>
      </c>
      <c r="B101" s="92" t="s">
        <v>468</v>
      </c>
      <c r="C101" s="129"/>
      <c r="D101" s="130"/>
      <c r="E101" s="132"/>
      <c r="F101" s="132">
        <f t="shared" si="64"/>
        <v>0</v>
      </c>
      <c r="G101" s="132"/>
      <c r="H101" s="130"/>
      <c r="I101" s="132"/>
      <c r="J101" s="131">
        <f t="shared" si="65"/>
        <v>0</v>
      </c>
      <c r="K101" s="93" t="e">
        <f t="shared" si="66"/>
        <v>#DIV/0!</v>
      </c>
      <c r="L101" s="109"/>
      <c r="M101" s="90" t="s">
        <v>990</v>
      </c>
      <c r="N101" s="92" t="s">
        <v>468</v>
      </c>
      <c r="O101" s="129"/>
      <c r="P101" s="130"/>
      <c r="Q101" s="132"/>
      <c r="R101" s="132">
        <f t="shared" si="67"/>
        <v>0</v>
      </c>
      <c r="S101" s="132"/>
      <c r="T101" s="130"/>
      <c r="U101" s="132"/>
      <c r="V101" s="131">
        <f t="shared" si="68"/>
        <v>0</v>
      </c>
      <c r="W101" s="93" t="e">
        <f t="shared" si="69"/>
        <v>#DIV/0!</v>
      </c>
      <c r="X101" s="80"/>
      <c r="Y101" s="306"/>
      <c r="Z101" s="80"/>
      <c r="AA101" s="80"/>
    </row>
    <row r="102" spans="1:27" s="24" customFormat="1" x14ac:dyDescent="0.25">
      <c r="A102" s="90" t="s">
        <v>991</v>
      </c>
      <c r="B102" s="92" t="s">
        <v>992</v>
      </c>
      <c r="C102" s="129"/>
      <c r="D102" s="130"/>
      <c r="E102" s="132"/>
      <c r="F102" s="132">
        <f t="shared" si="64"/>
        <v>0</v>
      </c>
      <c r="G102" s="132"/>
      <c r="H102" s="130"/>
      <c r="I102" s="132"/>
      <c r="J102" s="131">
        <f t="shared" si="65"/>
        <v>0</v>
      </c>
      <c r="K102" s="93" t="e">
        <f t="shared" si="66"/>
        <v>#DIV/0!</v>
      </c>
      <c r="L102" s="109"/>
      <c r="M102" s="90" t="s">
        <v>991</v>
      </c>
      <c r="N102" s="92" t="s">
        <v>992</v>
      </c>
      <c r="O102" s="129"/>
      <c r="P102" s="130"/>
      <c r="Q102" s="132"/>
      <c r="R102" s="132">
        <f t="shared" si="67"/>
        <v>0</v>
      </c>
      <c r="S102" s="132"/>
      <c r="T102" s="130"/>
      <c r="U102" s="132"/>
      <c r="V102" s="131">
        <f t="shared" si="68"/>
        <v>0</v>
      </c>
      <c r="W102" s="93" t="e">
        <f t="shared" si="69"/>
        <v>#DIV/0!</v>
      </c>
      <c r="X102" s="80"/>
      <c r="Y102" s="306"/>
      <c r="Z102" s="80"/>
      <c r="AA102" s="80"/>
    </row>
    <row r="103" spans="1:27" s="24" customFormat="1" x14ac:dyDescent="0.25">
      <c r="A103" s="90" t="s">
        <v>993</v>
      </c>
      <c r="B103" s="92" t="s">
        <v>994</v>
      </c>
      <c r="C103" s="129"/>
      <c r="D103" s="130"/>
      <c r="E103" s="132"/>
      <c r="F103" s="132">
        <f t="shared" si="64"/>
        <v>0</v>
      </c>
      <c r="G103" s="132"/>
      <c r="H103" s="130"/>
      <c r="I103" s="132"/>
      <c r="J103" s="131">
        <f t="shared" si="65"/>
        <v>0</v>
      </c>
      <c r="K103" s="93" t="e">
        <f t="shared" si="66"/>
        <v>#DIV/0!</v>
      </c>
      <c r="L103" s="109"/>
      <c r="M103" s="90" t="s">
        <v>993</v>
      </c>
      <c r="N103" s="92" t="s">
        <v>994</v>
      </c>
      <c r="O103" s="129"/>
      <c r="P103" s="130"/>
      <c r="Q103" s="132"/>
      <c r="R103" s="132">
        <f t="shared" si="67"/>
        <v>0</v>
      </c>
      <c r="S103" s="132"/>
      <c r="T103" s="130"/>
      <c r="U103" s="132"/>
      <c r="V103" s="131">
        <f t="shared" si="68"/>
        <v>0</v>
      </c>
      <c r="W103" s="93" t="e">
        <f t="shared" si="69"/>
        <v>#DIV/0!</v>
      </c>
      <c r="X103" s="80"/>
      <c r="Y103" s="306"/>
      <c r="Z103" s="80"/>
      <c r="AA103" s="80"/>
    </row>
    <row r="104" spans="1:27" s="24" customFormat="1" x14ac:dyDescent="0.25">
      <c r="A104" s="90" t="s">
        <v>995</v>
      </c>
      <c r="B104" s="92" t="s">
        <v>926</v>
      </c>
      <c r="C104" s="129">
        <v>13500000</v>
      </c>
      <c r="D104" s="130"/>
      <c r="E104" s="132"/>
      <c r="F104" s="132">
        <f t="shared" si="64"/>
        <v>13500000</v>
      </c>
      <c r="G104" s="132">
        <v>130848000</v>
      </c>
      <c r="H104" s="130"/>
      <c r="I104" s="132">
        <v>130848000</v>
      </c>
      <c r="J104" s="131">
        <f t="shared" si="65"/>
        <v>-117348000</v>
      </c>
      <c r="K104" s="93">
        <f t="shared" si="66"/>
        <v>-8.692444444444444</v>
      </c>
      <c r="L104" s="109"/>
      <c r="M104" s="90" t="s">
        <v>995</v>
      </c>
      <c r="N104" s="92" t="s">
        <v>926</v>
      </c>
      <c r="O104" s="129">
        <v>13500000</v>
      </c>
      <c r="P104" s="130"/>
      <c r="Q104" s="132"/>
      <c r="R104" s="132">
        <f t="shared" si="67"/>
        <v>13500000</v>
      </c>
      <c r="S104" s="132">
        <v>130848000</v>
      </c>
      <c r="T104" s="130"/>
      <c r="U104" s="132">
        <v>130848000</v>
      </c>
      <c r="V104" s="131">
        <f t="shared" si="68"/>
        <v>-117348000</v>
      </c>
      <c r="W104" s="93">
        <f t="shared" si="69"/>
        <v>-8.692444444444444</v>
      </c>
      <c r="X104" s="80"/>
      <c r="Y104" s="306"/>
      <c r="Z104" s="80"/>
      <c r="AA104" s="80"/>
    </row>
    <row r="105" spans="1:27" s="24" customFormat="1" x14ac:dyDescent="0.25">
      <c r="A105" s="82" t="s">
        <v>996</v>
      </c>
      <c r="B105" s="82" t="s">
        <v>472</v>
      </c>
      <c r="C105" s="127">
        <f>SUM(C106:C111)</f>
        <v>0</v>
      </c>
      <c r="D105" s="127">
        <f t="shared" ref="D105:J105" si="90">SUM(D106:D111)</f>
        <v>0</v>
      </c>
      <c r="E105" s="127">
        <f t="shared" si="90"/>
        <v>0</v>
      </c>
      <c r="F105" s="127">
        <f t="shared" si="90"/>
        <v>0</v>
      </c>
      <c r="G105" s="127">
        <f t="shared" si="90"/>
        <v>537400</v>
      </c>
      <c r="H105" s="127">
        <f t="shared" si="90"/>
        <v>0</v>
      </c>
      <c r="I105" s="127">
        <f t="shared" si="90"/>
        <v>537400</v>
      </c>
      <c r="J105" s="127">
        <f t="shared" si="90"/>
        <v>-537400</v>
      </c>
      <c r="K105" s="110" t="e">
        <f t="shared" si="66"/>
        <v>#DIV/0!</v>
      </c>
      <c r="L105" s="109"/>
      <c r="M105" s="82" t="s">
        <v>996</v>
      </c>
      <c r="N105" s="82" t="s">
        <v>472</v>
      </c>
      <c r="O105" s="127">
        <f>SUM(O106:O111)</f>
        <v>0</v>
      </c>
      <c r="P105" s="127">
        <f t="shared" ref="P105:V105" si="91">SUM(P106:P111)</f>
        <v>0</v>
      </c>
      <c r="Q105" s="127">
        <f t="shared" si="91"/>
        <v>0</v>
      </c>
      <c r="R105" s="127">
        <f t="shared" si="91"/>
        <v>0</v>
      </c>
      <c r="S105" s="127">
        <f t="shared" si="91"/>
        <v>537400</v>
      </c>
      <c r="T105" s="127">
        <f t="shared" si="91"/>
        <v>0</v>
      </c>
      <c r="U105" s="127">
        <f t="shared" si="91"/>
        <v>537400</v>
      </c>
      <c r="V105" s="127">
        <f t="shared" si="91"/>
        <v>-537400</v>
      </c>
      <c r="W105" s="110" t="e">
        <f t="shared" si="69"/>
        <v>#DIV/0!</v>
      </c>
      <c r="X105" s="80"/>
      <c r="Y105" s="306"/>
      <c r="Z105" s="80"/>
      <c r="AA105" s="80"/>
    </row>
    <row r="106" spans="1:27" s="24" customFormat="1" x14ac:dyDescent="0.25">
      <c r="A106" s="90" t="s">
        <v>997</v>
      </c>
      <c r="B106" s="92" t="s">
        <v>474</v>
      </c>
      <c r="C106" s="129"/>
      <c r="D106" s="130"/>
      <c r="E106" s="132"/>
      <c r="F106" s="132">
        <f t="shared" si="64"/>
        <v>0</v>
      </c>
      <c r="G106" s="132"/>
      <c r="H106" s="130"/>
      <c r="I106" s="132"/>
      <c r="J106" s="131">
        <f t="shared" si="65"/>
        <v>0</v>
      </c>
      <c r="K106" s="93" t="e">
        <f t="shared" si="66"/>
        <v>#DIV/0!</v>
      </c>
      <c r="L106" s="109"/>
      <c r="M106" s="90" t="s">
        <v>997</v>
      </c>
      <c r="N106" s="92" t="s">
        <v>474</v>
      </c>
      <c r="O106" s="129"/>
      <c r="P106" s="130"/>
      <c r="Q106" s="132"/>
      <c r="R106" s="132">
        <f t="shared" si="67"/>
        <v>0</v>
      </c>
      <c r="S106" s="132"/>
      <c r="T106" s="130"/>
      <c r="U106" s="132"/>
      <c r="V106" s="131">
        <f t="shared" si="68"/>
        <v>0</v>
      </c>
      <c r="W106" s="93" t="e">
        <f t="shared" si="69"/>
        <v>#DIV/0!</v>
      </c>
      <c r="X106" s="80"/>
      <c r="Y106" s="306"/>
      <c r="Z106" s="80"/>
      <c r="AA106" s="80"/>
    </row>
    <row r="107" spans="1:27" s="24" customFormat="1" x14ac:dyDescent="0.25">
      <c r="A107" s="90" t="s">
        <v>998</v>
      </c>
      <c r="B107" s="92" t="s">
        <v>476</v>
      </c>
      <c r="C107" s="129"/>
      <c r="D107" s="130"/>
      <c r="E107" s="132"/>
      <c r="F107" s="132">
        <f t="shared" si="64"/>
        <v>0</v>
      </c>
      <c r="G107" s="132"/>
      <c r="H107" s="130"/>
      <c r="I107" s="132"/>
      <c r="J107" s="131">
        <f t="shared" si="65"/>
        <v>0</v>
      </c>
      <c r="K107" s="93" t="e">
        <f t="shared" si="66"/>
        <v>#DIV/0!</v>
      </c>
      <c r="L107" s="109"/>
      <c r="M107" s="90" t="s">
        <v>998</v>
      </c>
      <c r="N107" s="92" t="s">
        <v>476</v>
      </c>
      <c r="O107" s="129"/>
      <c r="P107" s="130"/>
      <c r="Q107" s="132"/>
      <c r="R107" s="132">
        <f t="shared" si="67"/>
        <v>0</v>
      </c>
      <c r="S107" s="132"/>
      <c r="T107" s="130"/>
      <c r="U107" s="132"/>
      <c r="V107" s="131">
        <f t="shared" si="68"/>
        <v>0</v>
      </c>
      <c r="W107" s="93" t="e">
        <f t="shared" si="69"/>
        <v>#DIV/0!</v>
      </c>
      <c r="X107" s="80"/>
      <c r="Y107" s="306"/>
      <c r="Z107" s="80"/>
      <c r="AA107" s="80"/>
    </row>
    <row r="108" spans="1:27" s="24" customFormat="1" x14ac:dyDescent="0.25">
      <c r="A108" s="90" t="s">
        <v>999</v>
      </c>
      <c r="B108" s="92" t="s">
        <v>1000</v>
      </c>
      <c r="C108" s="129"/>
      <c r="D108" s="130"/>
      <c r="E108" s="132"/>
      <c r="F108" s="132">
        <f t="shared" si="64"/>
        <v>0</v>
      </c>
      <c r="G108" s="132"/>
      <c r="H108" s="130"/>
      <c r="I108" s="132"/>
      <c r="J108" s="131">
        <f t="shared" si="65"/>
        <v>0</v>
      </c>
      <c r="K108" s="93" t="e">
        <f t="shared" si="66"/>
        <v>#DIV/0!</v>
      </c>
      <c r="L108" s="109"/>
      <c r="M108" s="90" t="s">
        <v>999</v>
      </c>
      <c r="N108" s="92" t="s">
        <v>1000</v>
      </c>
      <c r="O108" s="129"/>
      <c r="P108" s="130"/>
      <c r="Q108" s="132"/>
      <c r="R108" s="132">
        <f t="shared" si="67"/>
        <v>0</v>
      </c>
      <c r="S108" s="132"/>
      <c r="T108" s="130"/>
      <c r="U108" s="132"/>
      <c r="V108" s="131">
        <f t="shared" si="68"/>
        <v>0</v>
      </c>
      <c r="W108" s="93" t="e">
        <f t="shared" si="69"/>
        <v>#DIV/0!</v>
      </c>
      <c r="X108" s="80"/>
      <c r="Y108" s="306"/>
      <c r="Z108" s="80"/>
      <c r="AA108" s="80"/>
    </row>
    <row r="109" spans="1:27" s="24" customFormat="1" x14ac:dyDescent="0.25">
      <c r="A109" s="90" t="s">
        <v>1001</v>
      </c>
      <c r="B109" s="92" t="s">
        <v>1002</v>
      </c>
      <c r="C109" s="129"/>
      <c r="D109" s="130"/>
      <c r="E109" s="132"/>
      <c r="F109" s="132">
        <f t="shared" si="64"/>
        <v>0</v>
      </c>
      <c r="G109" s="132"/>
      <c r="H109" s="130"/>
      <c r="I109" s="132"/>
      <c r="J109" s="131">
        <f t="shared" si="65"/>
        <v>0</v>
      </c>
      <c r="K109" s="93" t="e">
        <f t="shared" si="66"/>
        <v>#DIV/0!</v>
      </c>
      <c r="L109" s="109"/>
      <c r="M109" s="90" t="s">
        <v>1001</v>
      </c>
      <c r="N109" s="92" t="s">
        <v>1002</v>
      </c>
      <c r="O109" s="129"/>
      <c r="P109" s="130"/>
      <c r="Q109" s="132"/>
      <c r="R109" s="132">
        <f t="shared" si="67"/>
        <v>0</v>
      </c>
      <c r="S109" s="132"/>
      <c r="T109" s="130"/>
      <c r="U109" s="132"/>
      <c r="V109" s="131">
        <f t="shared" si="68"/>
        <v>0</v>
      </c>
      <c r="W109" s="93" t="e">
        <f t="shared" si="69"/>
        <v>#DIV/0!</v>
      </c>
      <c r="X109" s="80"/>
      <c r="Y109" s="306"/>
      <c r="Z109" s="80"/>
      <c r="AA109" s="80"/>
    </row>
    <row r="110" spans="1:27" s="24" customFormat="1" x14ac:dyDescent="0.25">
      <c r="A110" s="90" t="s">
        <v>1003</v>
      </c>
      <c r="B110" s="92" t="s">
        <v>927</v>
      </c>
      <c r="C110" s="129"/>
      <c r="D110" s="130"/>
      <c r="E110" s="132"/>
      <c r="F110" s="132">
        <f t="shared" si="64"/>
        <v>0</v>
      </c>
      <c r="G110" s="132">
        <v>537400</v>
      </c>
      <c r="H110" s="130"/>
      <c r="I110" s="132">
        <v>537400</v>
      </c>
      <c r="J110" s="131">
        <f t="shared" si="65"/>
        <v>-537400</v>
      </c>
      <c r="K110" s="93" t="e">
        <f t="shared" si="66"/>
        <v>#DIV/0!</v>
      </c>
      <c r="L110" s="109"/>
      <c r="M110" s="90" t="s">
        <v>1003</v>
      </c>
      <c r="N110" s="92" t="s">
        <v>927</v>
      </c>
      <c r="O110" s="129"/>
      <c r="P110" s="130"/>
      <c r="Q110" s="132"/>
      <c r="R110" s="132">
        <f t="shared" si="67"/>
        <v>0</v>
      </c>
      <c r="S110" s="132">
        <v>537400</v>
      </c>
      <c r="T110" s="130"/>
      <c r="U110" s="132">
        <v>537400</v>
      </c>
      <c r="V110" s="131">
        <f t="shared" si="68"/>
        <v>-537400</v>
      </c>
      <c r="W110" s="93" t="e">
        <f t="shared" si="69"/>
        <v>#DIV/0!</v>
      </c>
      <c r="X110" s="80"/>
      <c r="Y110" s="306"/>
      <c r="Z110" s="80"/>
      <c r="AA110" s="80"/>
    </row>
    <row r="111" spans="1:27" s="24" customFormat="1" x14ac:dyDescent="0.25">
      <c r="A111" s="90" t="s">
        <v>1004</v>
      </c>
      <c r="B111" s="92" t="s">
        <v>1005</v>
      </c>
      <c r="C111" s="129"/>
      <c r="D111" s="130"/>
      <c r="E111" s="132"/>
      <c r="F111" s="132">
        <f t="shared" si="64"/>
        <v>0</v>
      </c>
      <c r="G111" s="132"/>
      <c r="H111" s="130"/>
      <c r="I111" s="132"/>
      <c r="J111" s="131">
        <f t="shared" si="65"/>
        <v>0</v>
      </c>
      <c r="K111" s="93" t="e">
        <f t="shared" si="66"/>
        <v>#DIV/0!</v>
      </c>
      <c r="L111" s="109"/>
      <c r="M111" s="90" t="s">
        <v>1004</v>
      </c>
      <c r="N111" s="92" t="s">
        <v>1005</v>
      </c>
      <c r="O111" s="129"/>
      <c r="P111" s="130"/>
      <c r="Q111" s="132"/>
      <c r="R111" s="132">
        <f t="shared" si="67"/>
        <v>0</v>
      </c>
      <c r="S111" s="132"/>
      <c r="T111" s="130"/>
      <c r="U111" s="132"/>
      <c r="V111" s="131">
        <f t="shared" si="68"/>
        <v>0</v>
      </c>
      <c r="W111" s="93" t="e">
        <f t="shared" si="69"/>
        <v>#DIV/0!</v>
      </c>
      <c r="X111" s="80"/>
      <c r="Y111" s="306"/>
      <c r="Z111" s="80"/>
      <c r="AA111" s="80"/>
    </row>
    <row r="112" spans="1:27" s="24" customFormat="1" x14ac:dyDescent="0.25">
      <c r="A112" s="82" t="s">
        <v>1006</v>
      </c>
      <c r="B112" s="82" t="s">
        <v>1007</v>
      </c>
      <c r="C112" s="127">
        <f>SUM(C113:C115)</f>
        <v>0</v>
      </c>
      <c r="D112" s="127">
        <f t="shared" ref="D112:J112" si="92">SUM(D113:D115)</f>
        <v>0</v>
      </c>
      <c r="E112" s="127">
        <f t="shared" si="92"/>
        <v>0</v>
      </c>
      <c r="F112" s="127">
        <f t="shared" si="92"/>
        <v>0</v>
      </c>
      <c r="G112" s="127">
        <f t="shared" si="92"/>
        <v>0</v>
      </c>
      <c r="H112" s="127">
        <f t="shared" si="92"/>
        <v>0</v>
      </c>
      <c r="I112" s="127">
        <f t="shared" si="92"/>
        <v>0</v>
      </c>
      <c r="J112" s="127">
        <f t="shared" si="92"/>
        <v>0</v>
      </c>
      <c r="K112" s="110" t="e">
        <f t="shared" si="66"/>
        <v>#DIV/0!</v>
      </c>
      <c r="L112" s="109"/>
      <c r="M112" s="82" t="s">
        <v>1006</v>
      </c>
      <c r="N112" s="82" t="s">
        <v>1007</v>
      </c>
      <c r="O112" s="127">
        <f>SUM(O113:O115)</f>
        <v>0</v>
      </c>
      <c r="P112" s="127">
        <f t="shared" ref="P112:V112" si="93">SUM(P113:P115)</f>
        <v>0</v>
      </c>
      <c r="Q112" s="127">
        <f t="shared" si="93"/>
        <v>0</v>
      </c>
      <c r="R112" s="127">
        <f t="shared" si="93"/>
        <v>0</v>
      </c>
      <c r="S112" s="127">
        <f t="shared" si="93"/>
        <v>0</v>
      </c>
      <c r="T112" s="127">
        <f t="shared" si="93"/>
        <v>0</v>
      </c>
      <c r="U112" s="127">
        <f t="shared" si="93"/>
        <v>0</v>
      </c>
      <c r="V112" s="127">
        <f t="shared" si="93"/>
        <v>0</v>
      </c>
      <c r="W112" s="110" t="e">
        <f t="shared" si="69"/>
        <v>#DIV/0!</v>
      </c>
      <c r="X112" s="80"/>
      <c r="Y112" s="306"/>
      <c r="Z112" s="80"/>
      <c r="AA112" s="80"/>
    </row>
    <row r="113" spans="1:27" s="24" customFormat="1" x14ac:dyDescent="0.25">
      <c r="A113" s="90" t="s">
        <v>1008</v>
      </c>
      <c r="B113" s="92" t="s">
        <v>522</v>
      </c>
      <c r="C113" s="129"/>
      <c r="D113" s="130"/>
      <c r="E113" s="132"/>
      <c r="F113" s="132">
        <f t="shared" si="64"/>
        <v>0</v>
      </c>
      <c r="G113" s="132"/>
      <c r="H113" s="130"/>
      <c r="I113" s="132"/>
      <c r="J113" s="131">
        <f t="shared" si="65"/>
        <v>0</v>
      </c>
      <c r="K113" s="93" t="e">
        <f t="shared" si="66"/>
        <v>#DIV/0!</v>
      </c>
      <c r="L113" s="109"/>
      <c r="M113" s="90" t="s">
        <v>1008</v>
      </c>
      <c r="N113" s="92" t="s">
        <v>522</v>
      </c>
      <c r="O113" s="129"/>
      <c r="P113" s="130"/>
      <c r="Q113" s="132"/>
      <c r="R113" s="132">
        <f t="shared" si="67"/>
        <v>0</v>
      </c>
      <c r="S113" s="132"/>
      <c r="T113" s="130"/>
      <c r="U113" s="132"/>
      <c r="V113" s="131">
        <f t="shared" si="68"/>
        <v>0</v>
      </c>
      <c r="W113" s="93" t="e">
        <f t="shared" si="69"/>
        <v>#DIV/0!</v>
      </c>
      <c r="X113" s="80"/>
      <c r="Y113" s="306"/>
      <c r="Z113" s="80"/>
      <c r="AA113" s="80"/>
    </row>
    <row r="114" spans="1:27" s="24" customFormat="1" x14ac:dyDescent="0.25">
      <c r="A114" s="90" t="s">
        <v>1009</v>
      </c>
      <c r="B114" s="90" t="s">
        <v>1010</v>
      </c>
      <c r="C114" s="129"/>
      <c r="D114" s="130"/>
      <c r="E114" s="132"/>
      <c r="F114" s="132">
        <f t="shared" si="64"/>
        <v>0</v>
      </c>
      <c r="G114" s="132"/>
      <c r="H114" s="130"/>
      <c r="I114" s="132"/>
      <c r="J114" s="131">
        <f t="shared" si="65"/>
        <v>0</v>
      </c>
      <c r="K114" s="93" t="e">
        <f t="shared" si="66"/>
        <v>#DIV/0!</v>
      </c>
      <c r="L114" s="109"/>
      <c r="M114" s="90" t="s">
        <v>1009</v>
      </c>
      <c r="N114" s="90" t="s">
        <v>1010</v>
      </c>
      <c r="O114" s="129"/>
      <c r="P114" s="130"/>
      <c r="Q114" s="132"/>
      <c r="R114" s="132">
        <f t="shared" si="67"/>
        <v>0</v>
      </c>
      <c r="S114" s="132"/>
      <c r="T114" s="130"/>
      <c r="U114" s="132"/>
      <c r="V114" s="131">
        <f t="shared" si="68"/>
        <v>0</v>
      </c>
      <c r="W114" s="93" t="e">
        <f t="shared" si="69"/>
        <v>#DIV/0!</v>
      </c>
      <c r="X114" s="80"/>
      <c r="Y114" s="306"/>
      <c r="Z114" s="80"/>
      <c r="AA114" s="80"/>
    </row>
    <row r="115" spans="1:27" s="24" customFormat="1" x14ac:dyDescent="0.25">
      <c r="A115" s="90" t="s">
        <v>1011</v>
      </c>
      <c r="B115" s="92" t="s">
        <v>1012</v>
      </c>
      <c r="C115" s="129"/>
      <c r="D115" s="130"/>
      <c r="E115" s="132"/>
      <c r="F115" s="132">
        <f t="shared" si="64"/>
        <v>0</v>
      </c>
      <c r="G115" s="132"/>
      <c r="H115" s="130"/>
      <c r="I115" s="132"/>
      <c r="J115" s="131">
        <f t="shared" si="65"/>
        <v>0</v>
      </c>
      <c r="K115" s="93" t="e">
        <f t="shared" si="66"/>
        <v>#DIV/0!</v>
      </c>
      <c r="L115" s="72"/>
      <c r="M115" s="90" t="s">
        <v>1011</v>
      </c>
      <c r="N115" s="92" t="s">
        <v>1012</v>
      </c>
      <c r="O115" s="129"/>
      <c r="P115" s="130"/>
      <c r="Q115" s="132"/>
      <c r="R115" s="132">
        <f t="shared" si="67"/>
        <v>0</v>
      </c>
      <c r="S115" s="132"/>
      <c r="T115" s="130"/>
      <c r="U115" s="132"/>
      <c r="V115" s="131">
        <f t="shared" si="68"/>
        <v>0</v>
      </c>
      <c r="W115" s="93" t="e">
        <f t="shared" si="69"/>
        <v>#DIV/0!</v>
      </c>
      <c r="X115" s="80"/>
      <c r="Y115" s="306"/>
      <c r="Z115" s="80"/>
      <c r="AA115" s="80"/>
    </row>
    <row r="116" spans="1:27" s="24" customFormat="1" x14ac:dyDescent="0.25">
      <c r="A116" s="90" t="s">
        <v>1013</v>
      </c>
      <c r="B116" s="92" t="s">
        <v>1014</v>
      </c>
      <c r="C116" s="129"/>
      <c r="D116" s="130"/>
      <c r="E116" s="132"/>
      <c r="F116" s="132">
        <f t="shared" si="64"/>
        <v>0</v>
      </c>
      <c r="G116" s="132"/>
      <c r="H116" s="130"/>
      <c r="I116" s="132"/>
      <c r="J116" s="131">
        <f t="shared" si="65"/>
        <v>0</v>
      </c>
      <c r="K116" s="93" t="e">
        <f t="shared" si="66"/>
        <v>#DIV/0!</v>
      </c>
      <c r="L116" s="72"/>
      <c r="M116" s="90" t="s">
        <v>1013</v>
      </c>
      <c r="N116" s="92" t="s">
        <v>1014</v>
      </c>
      <c r="O116" s="129"/>
      <c r="P116" s="130"/>
      <c r="Q116" s="132"/>
      <c r="R116" s="132">
        <f t="shared" si="67"/>
        <v>0</v>
      </c>
      <c r="S116" s="132"/>
      <c r="T116" s="130"/>
      <c r="U116" s="132"/>
      <c r="V116" s="131">
        <f t="shared" si="68"/>
        <v>0</v>
      </c>
      <c r="W116" s="93" t="e">
        <f t="shared" si="69"/>
        <v>#DIV/0!</v>
      </c>
      <c r="X116" s="80"/>
      <c r="Y116" s="306"/>
      <c r="Z116" s="80"/>
      <c r="AA116" s="80"/>
    </row>
    <row r="117" spans="1:27" s="24" customFormat="1" x14ac:dyDescent="0.25">
      <c r="A117" s="149" t="s">
        <v>1015</v>
      </c>
      <c r="B117" s="149" t="s">
        <v>524</v>
      </c>
      <c r="C117" s="150">
        <f>C118+C125+C127</f>
        <v>4781676523</v>
      </c>
      <c r="D117" s="150">
        <f t="shared" ref="D117:J117" si="94">D118+D125+D127</f>
        <v>0</v>
      </c>
      <c r="E117" s="150">
        <f t="shared" si="94"/>
        <v>0</v>
      </c>
      <c r="F117" s="150">
        <f t="shared" si="94"/>
        <v>4781676523</v>
      </c>
      <c r="G117" s="150">
        <f t="shared" si="94"/>
        <v>2741671569</v>
      </c>
      <c r="H117" s="150">
        <f t="shared" si="94"/>
        <v>142000</v>
      </c>
      <c r="I117" s="150">
        <f t="shared" si="94"/>
        <v>2741671569</v>
      </c>
      <c r="J117" s="150">
        <f t="shared" si="94"/>
        <v>2040146954</v>
      </c>
      <c r="K117" s="151">
        <f t="shared" si="66"/>
        <v>0.42665934096270108</v>
      </c>
      <c r="L117" s="72"/>
      <c r="M117" s="149" t="s">
        <v>1015</v>
      </c>
      <c r="N117" s="149" t="s">
        <v>524</v>
      </c>
      <c r="O117" s="150">
        <f>O118+O125</f>
        <v>4781676523</v>
      </c>
      <c r="P117" s="150">
        <f t="shared" ref="P117:V117" si="95">P118+P125</f>
        <v>0</v>
      </c>
      <c r="Q117" s="150">
        <f t="shared" si="95"/>
        <v>0</v>
      </c>
      <c r="R117" s="150">
        <f t="shared" si="95"/>
        <v>4641816523</v>
      </c>
      <c r="S117" s="150">
        <f t="shared" si="95"/>
        <v>2741529569</v>
      </c>
      <c r="T117" s="150">
        <f t="shared" si="95"/>
        <v>0</v>
      </c>
      <c r="U117" s="150">
        <f t="shared" si="95"/>
        <v>2741529569</v>
      </c>
      <c r="V117" s="150">
        <f t="shared" si="95"/>
        <v>1900146954</v>
      </c>
      <c r="W117" s="151">
        <f t="shared" si="69"/>
        <v>0.40935417084773906</v>
      </c>
      <c r="X117" s="80"/>
      <c r="Y117" s="306"/>
      <c r="Z117" s="80"/>
      <c r="AA117" s="80"/>
    </row>
    <row r="118" spans="1:27" s="24" customFormat="1" x14ac:dyDescent="0.25">
      <c r="A118" s="82" t="s">
        <v>1016</v>
      </c>
      <c r="B118" s="82" t="s">
        <v>526</v>
      </c>
      <c r="C118" s="127">
        <f>C119+C120+C121+C122+C123+C124</f>
        <v>4641676523</v>
      </c>
      <c r="D118" s="127">
        <f t="shared" ref="D118:J118" si="96">D119+D120+D121+D122+D123+D124</f>
        <v>0</v>
      </c>
      <c r="E118" s="127">
        <f t="shared" si="96"/>
        <v>0</v>
      </c>
      <c r="F118" s="127">
        <f t="shared" si="96"/>
        <v>4641676523</v>
      </c>
      <c r="G118" s="127">
        <f t="shared" si="96"/>
        <v>2741529569</v>
      </c>
      <c r="H118" s="127">
        <f t="shared" si="96"/>
        <v>0</v>
      </c>
      <c r="I118" s="127">
        <f t="shared" si="96"/>
        <v>2741529569</v>
      </c>
      <c r="J118" s="127">
        <f t="shared" si="96"/>
        <v>1900146954</v>
      </c>
      <c r="K118" s="110">
        <f t="shared" si="66"/>
        <v>0.40936651759004966</v>
      </c>
      <c r="L118" s="72"/>
      <c r="M118" s="82" t="s">
        <v>1016</v>
      </c>
      <c r="N118" s="82" t="s">
        <v>526</v>
      </c>
      <c r="O118" s="127">
        <f t="shared" ref="O118:V118" si="97">O119+O120+O121+O122+O123+O124</f>
        <v>4641676523</v>
      </c>
      <c r="P118" s="127">
        <f t="shared" si="97"/>
        <v>0</v>
      </c>
      <c r="Q118" s="127">
        <f t="shared" si="97"/>
        <v>0</v>
      </c>
      <c r="R118" s="127">
        <f>R119+R120+R121+R122+R123+R124+R127</f>
        <v>4641816523</v>
      </c>
      <c r="S118" s="127">
        <f t="shared" si="97"/>
        <v>2741529569</v>
      </c>
      <c r="T118" s="127">
        <f t="shared" si="97"/>
        <v>0</v>
      </c>
      <c r="U118" s="127">
        <f t="shared" si="97"/>
        <v>2741529569</v>
      </c>
      <c r="V118" s="127">
        <f t="shared" si="97"/>
        <v>1900146954</v>
      </c>
      <c r="W118" s="110">
        <f t="shared" si="69"/>
        <v>0.40935417084773906</v>
      </c>
      <c r="X118" s="80"/>
      <c r="Y118" s="306"/>
      <c r="Z118" s="80"/>
      <c r="AA118" s="80"/>
    </row>
    <row r="119" spans="1:27" s="24" customFormat="1" x14ac:dyDescent="0.25">
      <c r="A119" s="90" t="s">
        <v>1017</v>
      </c>
      <c r="B119" s="112" t="s">
        <v>1018</v>
      </c>
      <c r="C119" s="136"/>
      <c r="D119" s="136"/>
      <c r="E119" s="136"/>
      <c r="F119" s="137">
        <f t="shared" si="64"/>
        <v>0</v>
      </c>
      <c r="G119" s="136"/>
      <c r="H119" s="136"/>
      <c r="I119" s="136"/>
      <c r="J119" s="136">
        <f t="shared" si="65"/>
        <v>0</v>
      </c>
      <c r="K119" s="339" t="e">
        <f t="shared" si="66"/>
        <v>#DIV/0!</v>
      </c>
      <c r="L119" s="72"/>
      <c r="M119" s="90" t="s">
        <v>1017</v>
      </c>
      <c r="N119" s="112" t="s">
        <v>1018</v>
      </c>
      <c r="O119" s="136"/>
      <c r="P119" s="136"/>
      <c r="Q119" s="136"/>
      <c r="R119" s="137">
        <f t="shared" si="67"/>
        <v>0</v>
      </c>
      <c r="S119" s="136"/>
      <c r="T119" s="136"/>
      <c r="U119" s="136"/>
      <c r="V119" s="136">
        <f t="shared" si="68"/>
        <v>0</v>
      </c>
      <c r="W119" s="112" t="e">
        <f t="shared" si="69"/>
        <v>#DIV/0!</v>
      </c>
      <c r="X119" s="80"/>
      <c r="Y119" s="306"/>
      <c r="Z119" s="80"/>
      <c r="AA119" s="80"/>
    </row>
    <row r="120" spans="1:27" s="24" customFormat="1" x14ac:dyDescent="0.25">
      <c r="A120" s="90" t="s">
        <v>1019</v>
      </c>
      <c r="B120" s="112" t="s">
        <v>1020</v>
      </c>
      <c r="C120" s="136"/>
      <c r="D120" s="136"/>
      <c r="E120" s="136"/>
      <c r="F120" s="137">
        <f t="shared" si="64"/>
        <v>0</v>
      </c>
      <c r="G120" s="136"/>
      <c r="H120" s="136"/>
      <c r="I120" s="136"/>
      <c r="J120" s="136">
        <f t="shared" si="65"/>
        <v>0</v>
      </c>
      <c r="K120" s="339" t="e">
        <f t="shared" si="66"/>
        <v>#DIV/0!</v>
      </c>
      <c r="L120" s="72"/>
      <c r="M120" s="90" t="s">
        <v>1019</v>
      </c>
      <c r="N120" s="112" t="s">
        <v>1020</v>
      </c>
      <c r="O120" s="136"/>
      <c r="P120" s="136"/>
      <c r="Q120" s="136"/>
      <c r="R120" s="137">
        <f t="shared" si="67"/>
        <v>0</v>
      </c>
      <c r="S120" s="136"/>
      <c r="T120" s="136"/>
      <c r="U120" s="136"/>
      <c r="V120" s="136">
        <f t="shared" si="68"/>
        <v>0</v>
      </c>
      <c r="W120" s="112" t="e">
        <f t="shared" si="69"/>
        <v>#DIV/0!</v>
      </c>
      <c r="X120" s="80"/>
      <c r="Y120" s="306"/>
      <c r="Z120" s="80"/>
      <c r="AA120" s="80"/>
    </row>
    <row r="121" spans="1:27" s="24" customFormat="1" x14ac:dyDescent="0.25">
      <c r="A121" s="90" t="s">
        <v>1021</v>
      </c>
      <c r="B121" s="112" t="s">
        <v>1022</v>
      </c>
      <c r="C121" s="136"/>
      <c r="D121" s="136"/>
      <c r="E121" s="136"/>
      <c r="F121" s="137">
        <f t="shared" si="64"/>
        <v>0</v>
      </c>
      <c r="G121" s="136"/>
      <c r="H121" s="136"/>
      <c r="I121" s="136"/>
      <c r="J121" s="136">
        <f t="shared" si="65"/>
        <v>0</v>
      </c>
      <c r="K121" s="339" t="e">
        <f t="shared" si="66"/>
        <v>#DIV/0!</v>
      </c>
      <c r="L121" s="72"/>
      <c r="M121" s="90" t="s">
        <v>1021</v>
      </c>
      <c r="N121" s="112" t="s">
        <v>1022</v>
      </c>
      <c r="O121" s="136"/>
      <c r="P121" s="136"/>
      <c r="Q121" s="136"/>
      <c r="R121" s="137">
        <f t="shared" si="67"/>
        <v>0</v>
      </c>
      <c r="S121" s="136"/>
      <c r="T121" s="136"/>
      <c r="U121" s="136"/>
      <c r="V121" s="136">
        <f t="shared" si="68"/>
        <v>0</v>
      </c>
      <c r="W121" s="112" t="e">
        <f t="shared" si="69"/>
        <v>#DIV/0!</v>
      </c>
      <c r="X121" s="80"/>
      <c r="Y121" s="306"/>
      <c r="Z121" s="80"/>
      <c r="AA121" s="80"/>
    </row>
    <row r="122" spans="1:27" s="24" customFormat="1" x14ac:dyDescent="0.25">
      <c r="A122" s="90" t="s">
        <v>1023</v>
      </c>
      <c r="B122" s="112" t="s">
        <v>1024</v>
      </c>
      <c r="C122" s="136"/>
      <c r="D122" s="136"/>
      <c r="E122" s="136"/>
      <c r="F122" s="137">
        <f t="shared" si="64"/>
        <v>0</v>
      </c>
      <c r="G122" s="136"/>
      <c r="H122" s="136"/>
      <c r="I122" s="136"/>
      <c r="J122" s="136">
        <f t="shared" si="65"/>
        <v>0</v>
      </c>
      <c r="K122" s="339" t="e">
        <f t="shared" si="66"/>
        <v>#DIV/0!</v>
      </c>
      <c r="L122" s="72"/>
      <c r="M122" s="90" t="s">
        <v>1023</v>
      </c>
      <c r="N122" s="112" t="s">
        <v>1024</v>
      </c>
      <c r="O122" s="136"/>
      <c r="P122" s="136"/>
      <c r="Q122" s="136"/>
      <c r="R122" s="137">
        <f t="shared" si="67"/>
        <v>0</v>
      </c>
      <c r="S122" s="136"/>
      <c r="T122" s="136"/>
      <c r="U122" s="136"/>
      <c r="V122" s="136">
        <f t="shared" si="68"/>
        <v>0</v>
      </c>
      <c r="W122" s="112" t="e">
        <f t="shared" si="69"/>
        <v>#DIV/0!</v>
      </c>
      <c r="X122" s="80"/>
      <c r="Y122" s="306"/>
      <c r="Z122" s="80"/>
      <c r="AA122" s="80"/>
    </row>
    <row r="123" spans="1:27" s="24" customFormat="1" x14ac:dyDescent="0.25">
      <c r="A123" s="90" t="s">
        <v>1025</v>
      </c>
      <c r="B123" s="112" t="s">
        <v>528</v>
      </c>
      <c r="C123" s="136">
        <v>128000000</v>
      </c>
      <c r="D123" s="136"/>
      <c r="E123" s="136"/>
      <c r="F123" s="137">
        <f t="shared" si="64"/>
        <v>128000000</v>
      </c>
      <c r="G123" s="136">
        <v>2741529569</v>
      </c>
      <c r="H123" s="136"/>
      <c r="I123" s="136">
        <v>2741529569</v>
      </c>
      <c r="J123" s="136">
        <f t="shared" si="65"/>
        <v>-2613529569</v>
      </c>
      <c r="K123" s="339">
        <f t="shared" si="66"/>
        <v>-20.418199757812499</v>
      </c>
      <c r="L123" s="109"/>
      <c r="M123" s="90" t="s">
        <v>1025</v>
      </c>
      <c r="N123" s="112" t="s">
        <v>528</v>
      </c>
      <c r="O123" s="136">
        <v>128000000</v>
      </c>
      <c r="P123" s="136"/>
      <c r="Q123" s="136"/>
      <c r="R123" s="137">
        <f t="shared" si="67"/>
        <v>128000000</v>
      </c>
      <c r="S123" s="136">
        <v>2741529569</v>
      </c>
      <c r="T123" s="136"/>
      <c r="U123" s="136">
        <v>2741529569</v>
      </c>
      <c r="V123" s="136">
        <f t="shared" si="68"/>
        <v>-2613529569</v>
      </c>
      <c r="W123" s="112">
        <f t="shared" si="69"/>
        <v>-20.418199757812499</v>
      </c>
      <c r="X123" s="80"/>
      <c r="Y123" s="306"/>
      <c r="Z123" s="80"/>
      <c r="AA123" s="80"/>
    </row>
    <row r="124" spans="1:27" s="24" customFormat="1" x14ac:dyDescent="0.25">
      <c r="A124" s="90" t="s">
        <v>1026</v>
      </c>
      <c r="B124" s="112" t="s">
        <v>1027</v>
      </c>
      <c r="C124" s="136">
        <v>4513676523</v>
      </c>
      <c r="D124" s="136"/>
      <c r="E124" s="136"/>
      <c r="F124" s="137">
        <f t="shared" si="64"/>
        <v>4513676523</v>
      </c>
      <c r="G124" s="136"/>
      <c r="H124" s="136"/>
      <c r="I124" s="136"/>
      <c r="J124" s="136">
        <f t="shared" si="65"/>
        <v>4513676523</v>
      </c>
      <c r="K124" s="339">
        <f t="shared" si="66"/>
        <v>1</v>
      </c>
      <c r="L124" s="109"/>
      <c r="M124" s="90" t="s">
        <v>1026</v>
      </c>
      <c r="N124" s="112" t="s">
        <v>1027</v>
      </c>
      <c r="O124" s="136">
        <v>4513676523</v>
      </c>
      <c r="P124" s="136"/>
      <c r="Q124" s="136"/>
      <c r="R124" s="137">
        <f t="shared" si="67"/>
        <v>4513676523</v>
      </c>
      <c r="S124" s="136"/>
      <c r="T124" s="136"/>
      <c r="U124" s="136"/>
      <c r="V124" s="136">
        <f t="shared" si="68"/>
        <v>4513676523</v>
      </c>
      <c r="W124" s="112">
        <f t="shared" si="69"/>
        <v>1</v>
      </c>
      <c r="X124" s="80"/>
      <c r="Y124" s="306"/>
      <c r="Z124" s="80"/>
      <c r="AA124" s="80"/>
    </row>
    <row r="125" spans="1:27" s="24" customFormat="1" x14ac:dyDescent="0.25">
      <c r="A125" s="82" t="s">
        <v>1028</v>
      </c>
      <c r="B125" s="82" t="s">
        <v>1029</v>
      </c>
      <c r="C125" s="127">
        <f t="shared" ref="C125:J125" si="98">C126</f>
        <v>140000000</v>
      </c>
      <c r="D125" s="127">
        <f t="shared" si="98"/>
        <v>0</v>
      </c>
      <c r="E125" s="127">
        <f t="shared" si="98"/>
        <v>0</v>
      </c>
      <c r="F125" s="127">
        <f t="shared" si="98"/>
        <v>140000000</v>
      </c>
      <c r="G125" s="127">
        <f t="shared" si="98"/>
        <v>0</v>
      </c>
      <c r="H125" s="127">
        <f t="shared" si="98"/>
        <v>0</v>
      </c>
      <c r="I125" s="127">
        <f t="shared" si="98"/>
        <v>0</v>
      </c>
      <c r="J125" s="127">
        <f t="shared" si="98"/>
        <v>140000000</v>
      </c>
      <c r="K125" s="110">
        <f t="shared" si="66"/>
        <v>1</v>
      </c>
      <c r="L125" s="72"/>
      <c r="M125" s="82" t="s">
        <v>1028</v>
      </c>
      <c r="N125" s="82" t="s">
        <v>1029</v>
      </c>
      <c r="O125" s="127">
        <f t="shared" ref="O125:V127" si="99">O126</f>
        <v>140000000</v>
      </c>
      <c r="P125" s="127">
        <f t="shared" si="99"/>
        <v>0</v>
      </c>
      <c r="Q125" s="127">
        <f t="shared" si="99"/>
        <v>0</v>
      </c>
      <c r="R125" s="127">
        <f t="shared" si="99"/>
        <v>0</v>
      </c>
      <c r="S125" s="127">
        <f t="shared" si="99"/>
        <v>0</v>
      </c>
      <c r="T125" s="127">
        <f t="shared" si="99"/>
        <v>0</v>
      </c>
      <c r="U125" s="127">
        <f t="shared" si="99"/>
        <v>0</v>
      </c>
      <c r="V125" s="127">
        <f t="shared" si="99"/>
        <v>0</v>
      </c>
      <c r="W125" s="110" t="e">
        <f t="shared" si="69"/>
        <v>#DIV/0!</v>
      </c>
      <c r="X125" s="80"/>
      <c r="Y125" s="306"/>
      <c r="Z125" s="80"/>
      <c r="AA125" s="80"/>
    </row>
    <row r="126" spans="1:27" s="24" customFormat="1" x14ac:dyDescent="0.25">
      <c r="A126" s="90" t="s">
        <v>1030</v>
      </c>
      <c r="B126" s="112" t="s">
        <v>936</v>
      </c>
      <c r="C126" s="136">
        <v>140000000</v>
      </c>
      <c r="D126" s="136"/>
      <c r="E126" s="136"/>
      <c r="F126" s="137">
        <f t="shared" si="64"/>
        <v>140000000</v>
      </c>
      <c r="G126" s="136"/>
      <c r="H126" s="136"/>
      <c r="I126" s="136"/>
      <c r="J126" s="136">
        <f t="shared" si="65"/>
        <v>140000000</v>
      </c>
      <c r="K126" s="339">
        <f t="shared" si="66"/>
        <v>1</v>
      </c>
      <c r="L126" s="109"/>
      <c r="M126" s="90" t="s">
        <v>1030</v>
      </c>
      <c r="N126" s="112" t="s">
        <v>936</v>
      </c>
      <c r="O126" s="136">
        <v>140000000</v>
      </c>
      <c r="P126" s="136"/>
      <c r="Q126" s="136"/>
      <c r="R126" s="137"/>
      <c r="S126" s="136"/>
      <c r="T126" s="136"/>
      <c r="U126" s="136"/>
      <c r="V126" s="136">
        <f t="shared" si="68"/>
        <v>0</v>
      </c>
      <c r="W126" s="112" t="e">
        <f t="shared" si="69"/>
        <v>#DIV/0!</v>
      </c>
      <c r="X126" s="80"/>
      <c r="Y126" s="306"/>
      <c r="Z126" s="80"/>
      <c r="AA126" s="80"/>
    </row>
    <row r="127" spans="1:27" s="327" customFormat="1" x14ac:dyDescent="0.25">
      <c r="A127" s="82">
        <v>102502094</v>
      </c>
      <c r="B127" s="82" t="s">
        <v>536</v>
      </c>
      <c r="C127" s="127">
        <f>+C128</f>
        <v>0</v>
      </c>
      <c r="D127" s="127">
        <f t="shared" ref="D127:J127" si="100">+D128</f>
        <v>0</v>
      </c>
      <c r="E127" s="127">
        <f t="shared" si="100"/>
        <v>0</v>
      </c>
      <c r="F127" s="127">
        <f t="shared" si="100"/>
        <v>0</v>
      </c>
      <c r="G127" s="127">
        <f t="shared" si="100"/>
        <v>142000</v>
      </c>
      <c r="H127" s="127">
        <f t="shared" si="100"/>
        <v>142000</v>
      </c>
      <c r="I127" s="127">
        <f t="shared" si="100"/>
        <v>142000</v>
      </c>
      <c r="J127" s="127">
        <f t="shared" si="100"/>
        <v>0</v>
      </c>
      <c r="K127" s="110" t="e">
        <f t="shared" si="66"/>
        <v>#DIV/0!</v>
      </c>
      <c r="L127" s="72"/>
      <c r="M127" s="82">
        <v>102502094</v>
      </c>
      <c r="N127" s="82" t="s">
        <v>536</v>
      </c>
      <c r="O127" s="127">
        <f t="shared" si="99"/>
        <v>0</v>
      </c>
      <c r="P127" s="127">
        <f t="shared" si="99"/>
        <v>0</v>
      </c>
      <c r="Q127" s="127">
        <f t="shared" si="99"/>
        <v>0</v>
      </c>
      <c r="R127" s="127">
        <f t="shared" si="99"/>
        <v>140000</v>
      </c>
      <c r="S127" s="127">
        <f t="shared" si="99"/>
        <v>142000</v>
      </c>
      <c r="T127" s="127">
        <f t="shared" si="99"/>
        <v>142000</v>
      </c>
      <c r="U127" s="127">
        <f t="shared" si="99"/>
        <v>142000</v>
      </c>
      <c r="V127" s="127">
        <f t="shared" si="99"/>
        <v>0</v>
      </c>
      <c r="W127" s="110">
        <f t="shared" si="69"/>
        <v>0</v>
      </c>
      <c r="X127" s="80"/>
      <c r="Z127" s="80"/>
      <c r="AA127" s="80"/>
    </row>
    <row r="128" spans="1:27" s="24" customFormat="1" x14ac:dyDescent="0.25">
      <c r="A128" s="104">
        <v>10250209409</v>
      </c>
      <c r="B128" s="112" t="s">
        <v>1784</v>
      </c>
      <c r="C128" s="136"/>
      <c r="D128" s="136"/>
      <c r="E128" s="136"/>
      <c r="F128" s="137"/>
      <c r="G128" s="136">
        <v>142000</v>
      </c>
      <c r="H128" s="136">
        <v>142000</v>
      </c>
      <c r="I128" s="136">
        <v>142000</v>
      </c>
      <c r="J128" s="136"/>
      <c r="K128" s="339" t="e">
        <f t="shared" si="66"/>
        <v>#DIV/0!</v>
      </c>
      <c r="L128" s="109"/>
      <c r="M128" s="104">
        <v>10250209409</v>
      </c>
      <c r="N128" s="112" t="s">
        <v>1784</v>
      </c>
      <c r="O128" s="136"/>
      <c r="P128" s="136"/>
      <c r="Q128" s="136"/>
      <c r="R128" s="137">
        <v>140000</v>
      </c>
      <c r="S128" s="136">
        <v>142000</v>
      </c>
      <c r="T128" s="136">
        <v>142000</v>
      </c>
      <c r="U128" s="136">
        <f>T128</f>
        <v>142000</v>
      </c>
      <c r="V128" s="136"/>
      <c r="W128" s="112"/>
      <c r="X128" s="80"/>
      <c r="Y128" s="306"/>
      <c r="Z128" s="80"/>
      <c r="AA128" s="80"/>
    </row>
    <row r="129" spans="1:29" s="24" customFormat="1" x14ac:dyDescent="0.25">
      <c r="A129" s="149" t="s">
        <v>1031</v>
      </c>
      <c r="B129" s="149" t="s">
        <v>548</v>
      </c>
      <c r="C129" s="150">
        <f>C130+C133+C137+C141</f>
        <v>109646368368.05118</v>
      </c>
      <c r="D129" s="150">
        <f t="shared" ref="D129:J129" si="101">D130+D133+D137+D141</f>
        <v>4058633358</v>
      </c>
      <c r="E129" s="150">
        <f t="shared" si="101"/>
        <v>0</v>
      </c>
      <c r="F129" s="150">
        <f t="shared" si="101"/>
        <v>113705001726.05118</v>
      </c>
      <c r="G129" s="150">
        <f t="shared" si="101"/>
        <v>52771044644</v>
      </c>
      <c r="H129" s="150">
        <f t="shared" si="101"/>
        <v>11596383780</v>
      </c>
      <c r="I129" s="150">
        <f t="shared" si="101"/>
        <v>52771044644</v>
      </c>
      <c r="J129" s="150">
        <f t="shared" si="101"/>
        <v>60933957082.051186</v>
      </c>
      <c r="K129" s="151">
        <f t="shared" si="66"/>
        <v>0.53589513352155804</v>
      </c>
      <c r="L129" s="109"/>
      <c r="M129" s="149" t="s">
        <v>1031</v>
      </c>
      <c r="N129" s="149" t="s">
        <v>548</v>
      </c>
      <c r="O129" s="150">
        <f>O130+O133+O137+O141</f>
        <v>109646368368.05118</v>
      </c>
      <c r="P129" s="150">
        <f t="shared" ref="P129:V129" si="102">P130+P133+P137+P141</f>
        <v>4058633358</v>
      </c>
      <c r="Q129" s="150">
        <f t="shared" si="102"/>
        <v>0</v>
      </c>
      <c r="R129" s="150">
        <f t="shared" si="102"/>
        <v>113705001726.05118</v>
      </c>
      <c r="S129" s="150">
        <f t="shared" si="102"/>
        <v>52771044644</v>
      </c>
      <c r="T129" s="150">
        <f t="shared" si="102"/>
        <v>11596383780</v>
      </c>
      <c r="U129" s="150">
        <f t="shared" si="102"/>
        <v>52771044644</v>
      </c>
      <c r="V129" s="150">
        <f t="shared" si="102"/>
        <v>60933957082.051186</v>
      </c>
      <c r="W129" s="151">
        <f t="shared" si="69"/>
        <v>0.53589513352155804</v>
      </c>
      <c r="X129" s="80"/>
      <c r="Y129" s="306"/>
      <c r="Z129" s="80"/>
      <c r="AA129" s="80"/>
      <c r="AB129" s="306"/>
      <c r="AC129" s="306"/>
    </row>
    <row r="130" spans="1:29" s="24" customFormat="1" x14ac:dyDescent="0.25">
      <c r="A130" s="149" t="s">
        <v>1032</v>
      </c>
      <c r="B130" s="149" t="s">
        <v>1033</v>
      </c>
      <c r="C130" s="150">
        <f>C131</f>
        <v>0</v>
      </c>
      <c r="D130" s="150">
        <f t="shared" ref="D130:J131" si="103">D131</f>
        <v>0</v>
      </c>
      <c r="E130" s="150">
        <f t="shared" si="103"/>
        <v>0</v>
      </c>
      <c r="F130" s="150">
        <f t="shared" si="103"/>
        <v>0</v>
      </c>
      <c r="G130" s="150">
        <f t="shared" si="103"/>
        <v>0</v>
      </c>
      <c r="H130" s="150">
        <f t="shared" si="103"/>
        <v>0</v>
      </c>
      <c r="I130" s="150">
        <f t="shared" si="103"/>
        <v>0</v>
      </c>
      <c r="J130" s="150">
        <f t="shared" si="103"/>
        <v>0</v>
      </c>
      <c r="K130" s="151" t="e">
        <f t="shared" si="66"/>
        <v>#DIV/0!</v>
      </c>
      <c r="L130" s="109"/>
      <c r="M130" s="149" t="s">
        <v>1032</v>
      </c>
      <c r="N130" s="149" t="s">
        <v>1033</v>
      </c>
      <c r="O130" s="150">
        <f>O131</f>
        <v>0</v>
      </c>
      <c r="P130" s="150">
        <f t="shared" ref="P130:V131" si="104">P131</f>
        <v>0</v>
      </c>
      <c r="Q130" s="150">
        <f t="shared" si="104"/>
        <v>0</v>
      </c>
      <c r="R130" s="150">
        <f t="shared" si="104"/>
        <v>0</v>
      </c>
      <c r="S130" s="150">
        <f t="shared" si="104"/>
        <v>0</v>
      </c>
      <c r="T130" s="150">
        <f t="shared" si="104"/>
        <v>0</v>
      </c>
      <c r="U130" s="150">
        <f t="shared" si="104"/>
        <v>0</v>
      </c>
      <c r="V130" s="150">
        <f t="shared" si="104"/>
        <v>0</v>
      </c>
      <c r="W130" s="151" t="e">
        <f t="shared" si="69"/>
        <v>#DIV/0!</v>
      </c>
      <c r="X130" s="80"/>
      <c r="Y130" s="306"/>
      <c r="Z130" s="80"/>
      <c r="AA130" s="80"/>
      <c r="AB130" s="306"/>
      <c r="AC130" s="306"/>
    </row>
    <row r="131" spans="1:29" s="24" customFormat="1" x14ac:dyDescent="0.25">
      <c r="A131" s="82" t="s">
        <v>1034</v>
      </c>
      <c r="B131" s="82" t="s">
        <v>1033</v>
      </c>
      <c r="C131" s="127">
        <f>C132</f>
        <v>0</v>
      </c>
      <c r="D131" s="127">
        <f t="shared" si="103"/>
        <v>0</v>
      </c>
      <c r="E131" s="127">
        <f t="shared" si="103"/>
        <v>0</v>
      </c>
      <c r="F131" s="127">
        <f t="shared" si="103"/>
        <v>0</v>
      </c>
      <c r="G131" s="127">
        <f t="shared" si="103"/>
        <v>0</v>
      </c>
      <c r="H131" s="127">
        <f t="shared" si="103"/>
        <v>0</v>
      </c>
      <c r="I131" s="127">
        <f t="shared" si="103"/>
        <v>0</v>
      </c>
      <c r="J131" s="127">
        <f t="shared" si="103"/>
        <v>0</v>
      </c>
      <c r="K131" s="110" t="e">
        <f t="shared" si="66"/>
        <v>#DIV/0!</v>
      </c>
      <c r="L131" s="109"/>
      <c r="M131" s="82" t="s">
        <v>1034</v>
      </c>
      <c r="N131" s="82" t="s">
        <v>1033</v>
      </c>
      <c r="O131" s="127">
        <f>O132</f>
        <v>0</v>
      </c>
      <c r="P131" s="127">
        <f t="shared" si="104"/>
        <v>0</v>
      </c>
      <c r="Q131" s="127">
        <f t="shared" si="104"/>
        <v>0</v>
      </c>
      <c r="R131" s="127">
        <f t="shared" si="104"/>
        <v>0</v>
      </c>
      <c r="S131" s="127">
        <f t="shared" si="104"/>
        <v>0</v>
      </c>
      <c r="T131" s="127">
        <f t="shared" si="104"/>
        <v>0</v>
      </c>
      <c r="U131" s="127">
        <f t="shared" si="104"/>
        <v>0</v>
      </c>
      <c r="V131" s="127">
        <f t="shared" si="104"/>
        <v>0</v>
      </c>
      <c r="W131" s="110" t="e">
        <f t="shared" si="69"/>
        <v>#DIV/0!</v>
      </c>
      <c r="X131" s="80"/>
      <c r="Y131" s="306"/>
      <c r="Z131" s="80"/>
      <c r="AA131" s="80"/>
      <c r="AB131" s="306"/>
      <c r="AC131" s="306"/>
    </row>
    <row r="132" spans="1:29" s="24" customFormat="1" x14ac:dyDescent="0.25">
      <c r="A132" s="90" t="s">
        <v>1035</v>
      </c>
      <c r="B132" s="112" t="s">
        <v>1033</v>
      </c>
      <c r="C132" s="136"/>
      <c r="D132" s="136"/>
      <c r="E132" s="136"/>
      <c r="F132" s="136">
        <f t="shared" si="64"/>
        <v>0</v>
      </c>
      <c r="G132" s="136"/>
      <c r="H132" s="136"/>
      <c r="I132" s="136"/>
      <c r="J132" s="136">
        <f t="shared" si="65"/>
        <v>0</v>
      </c>
      <c r="K132" s="339" t="e">
        <f t="shared" si="66"/>
        <v>#DIV/0!</v>
      </c>
      <c r="L132" s="109"/>
      <c r="M132" s="90" t="s">
        <v>1035</v>
      </c>
      <c r="N132" s="112" t="s">
        <v>1033</v>
      </c>
      <c r="O132" s="136"/>
      <c r="P132" s="136"/>
      <c r="Q132" s="136"/>
      <c r="R132" s="136">
        <f t="shared" si="67"/>
        <v>0</v>
      </c>
      <c r="S132" s="136"/>
      <c r="T132" s="136"/>
      <c r="U132" s="136"/>
      <c r="V132" s="136">
        <f t="shared" si="68"/>
        <v>0</v>
      </c>
      <c r="W132" s="112" t="e">
        <f t="shared" si="69"/>
        <v>#DIV/0!</v>
      </c>
      <c r="X132" s="80"/>
      <c r="Y132" s="306"/>
      <c r="Z132" s="80"/>
      <c r="AA132" s="80"/>
      <c r="AB132" s="306"/>
      <c r="AC132" s="306"/>
    </row>
    <row r="133" spans="1:29" s="24" customFormat="1" x14ac:dyDescent="0.25">
      <c r="A133" s="149" t="s">
        <v>1036</v>
      </c>
      <c r="B133" s="149" t="s">
        <v>1037</v>
      </c>
      <c r="C133" s="150">
        <f>+C134</f>
        <v>0</v>
      </c>
      <c r="D133" s="150">
        <f t="shared" ref="D133:J133" si="105">+D134</f>
        <v>0</v>
      </c>
      <c r="E133" s="150">
        <f t="shared" si="105"/>
        <v>0</v>
      </c>
      <c r="F133" s="150">
        <f t="shared" si="105"/>
        <v>0</v>
      </c>
      <c r="G133" s="150">
        <f t="shared" si="105"/>
        <v>0</v>
      </c>
      <c r="H133" s="150">
        <f t="shared" si="105"/>
        <v>0</v>
      </c>
      <c r="I133" s="150">
        <f t="shared" si="105"/>
        <v>0</v>
      </c>
      <c r="J133" s="150">
        <f t="shared" si="105"/>
        <v>0</v>
      </c>
      <c r="K133" s="151" t="e">
        <f t="shared" si="66"/>
        <v>#DIV/0!</v>
      </c>
      <c r="L133" s="109"/>
      <c r="M133" s="149" t="s">
        <v>1036</v>
      </c>
      <c r="N133" s="149" t="s">
        <v>1037</v>
      </c>
      <c r="O133" s="150">
        <f>+O134</f>
        <v>0</v>
      </c>
      <c r="P133" s="150">
        <f t="shared" ref="P133:V133" si="106">+P134</f>
        <v>0</v>
      </c>
      <c r="Q133" s="150">
        <f t="shared" si="106"/>
        <v>0</v>
      </c>
      <c r="R133" s="150">
        <f t="shared" si="106"/>
        <v>0</v>
      </c>
      <c r="S133" s="150">
        <f t="shared" si="106"/>
        <v>0</v>
      </c>
      <c r="T133" s="150">
        <f t="shared" si="106"/>
        <v>0</v>
      </c>
      <c r="U133" s="150">
        <f t="shared" si="106"/>
        <v>0</v>
      </c>
      <c r="V133" s="150">
        <f t="shared" si="106"/>
        <v>0</v>
      </c>
      <c r="W133" s="151" t="e">
        <f t="shared" si="69"/>
        <v>#DIV/0!</v>
      </c>
      <c r="X133" s="80"/>
      <c r="Y133" s="306"/>
      <c r="Z133" s="80"/>
      <c r="AA133" s="80"/>
      <c r="AB133" s="306"/>
      <c r="AC133" s="306"/>
    </row>
    <row r="134" spans="1:29" s="24" customFormat="1" x14ac:dyDescent="0.25">
      <c r="A134" s="149" t="s">
        <v>1038</v>
      </c>
      <c r="B134" s="149" t="s">
        <v>1037</v>
      </c>
      <c r="C134" s="150">
        <f>C135</f>
        <v>0</v>
      </c>
      <c r="D134" s="150">
        <f t="shared" ref="D134:J135" si="107">D135</f>
        <v>0</v>
      </c>
      <c r="E134" s="150">
        <f t="shared" si="107"/>
        <v>0</v>
      </c>
      <c r="F134" s="150">
        <f t="shared" si="107"/>
        <v>0</v>
      </c>
      <c r="G134" s="150">
        <f t="shared" si="107"/>
        <v>0</v>
      </c>
      <c r="H134" s="150">
        <f t="shared" si="107"/>
        <v>0</v>
      </c>
      <c r="I134" s="150">
        <f t="shared" si="107"/>
        <v>0</v>
      </c>
      <c r="J134" s="150">
        <f t="shared" si="107"/>
        <v>0</v>
      </c>
      <c r="K134" s="338" t="e">
        <f t="shared" si="66"/>
        <v>#DIV/0!</v>
      </c>
      <c r="L134" s="109"/>
      <c r="M134" s="149" t="s">
        <v>1038</v>
      </c>
      <c r="N134" s="149" t="s">
        <v>1037</v>
      </c>
      <c r="O134" s="150">
        <f>O135</f>
        <v>0</v>
      </c>
      <c r="P134" s="150">
        <f t="shared" ref="P134:V135" si="108">P135</f>
        <v>0</v>
      </c>
      <c r="Q134" s="150">
        <f t="shared" si="108"/>
        <v>0</v>
      </c>
      <c r="R134" s="150">
        <f t="shared" si="108"/>
        <v>0</v>
      </c>
      <c r="S134" s="150">
        <f t="shared" si="108"/>
        <v>0</v>
      </c>
      <c r="T134" s="150">
        <f t="shared" si="108"/>
        <v>0</v>
      </c>
      <c r="U134" s="150">
        <f t="shared" si="108"/>
        <v>0</v>
      </c>
      <c r="V134" s="150">
        <f t="shared" si="108"/>
        <v>0</v>
      </c>
      <c r="W134" s="155" t="e">
        <f t="shared" si="69"/>
        <v>#DIV/0!</v>
      </c>
      <c r="X134" s="80"/>
      <c r="Y134" s="306"/>
      <c r="Z134" s="80"/>
      <c r="AA134" s="80"/>
      <c r="AB134" s="306"/>
      <c r="AC134" s="306"/>
    </row>
    <row r="135" spans="1:29" s="24" customFormat="1" x14ac:dyDescent="0.25">
      <c r="A135" s="82" t="s">
        <v>1039</v>
      </c>
      <c r="B135" s="82" t="s">
        <v>1037</v>
      </c>
      <c r="C135" s="127">
        <f>C136</f>
        <v>0</v>
      </c>
      <c r="D135" s="127">
        <f t="shared" si="107"/>
        <v>0</v>
      </c>
      <c r="E135" s="127">
        <f t="shared" si="107"/>
        <v>0</v>
      </c>
      <c r="F135" s="127">
        <f t="shared" si="107"/>
        <v>0</v>
      </c>
      <c r="G135" s="127">
        <f t="shared" si="107"/>
        <v>0</v>
      </c>
      <c r="H135" s="127">
        <f t="shared" si="107"/>
        <v>0</v>
      </c>
      <c r="I135" s="127">
        <f t="shared" si="107"/>
        <v>0</v>
      </c>
      <c r="J135" s="127">
        <f t="shared" si="107"/>
        <v>0</v>
      </c>
      <c r="K135" s="340" t="e">
        <f t="shared" si="66"/>
        <v>#DIV/0!</v>
      </c>
      <c r="L135" s="109"/>
      <c r="M135" s="82" t="s">
        <v>1039</v>
      </c>
      <c r="N135" s="82" t="s">
        <v>1037</v>
      </c>
      <c r="O135" s="127">
        <f>O136</f>
        <v>0</v>
      </c>
      <c r="P135" s="127">
        <f t="shared" si="108"/>
        <v>0</v>
      </c>
      <c r="Q135" s="127">
        <f t="shared" si="108"/>
        <v>0</v>
      </c>
      <c r="R135" s="127">
        <f t="shared" si="108"/>
        <v>0</v>
      </c>
      <c r="S135" s="127">
        <f t="shared" si="108"/>
        <v>0</v>
      </c>
      <c r="T135" s="127">
        <f t="shared" si="108"/>
        <v>0</v>
      </c>
      <c r="U135" s="127">
        <f t="shared" si="108"/>
        <v>0</v>
      </c>
      <c r="V135" s="127">
        <f t="shared" si="108"/>
        <v>0</v>
      </c>
      <c r="W135" s="111" t="e">
        <f t="shared" si="69"/>
        <v>#DIV/0!</v>
      </c>
      <c r="X135" s="80"/>
      <c r="Y135" s="306"/>
      <c r="Z135" s="80"/>
      <c r="AA135" s="80"/>
      <c r="AB135" s="306"/>
      <c r="AC135" s="306"/>
    </row>
    <row r="136" spans="1:29" s="89" customFormat="1" x14ac:dyDescent="0.25">
      <c r="A136" s="90" t="s">
        <v>1040</v>
      </c>
      <c r="B136" s="112" t="s">
        <v>1037</v>
      </c>
      <c r="C136" s="136"/>
      <c r="D136" s="136"/>
      <c r="E136" s="136"/>
      <c r="F136" s="136">
        <f t="shared" si="64"/>
        <v>0</v>
      </c>
      <c r="G136" s="136"/>
      <c r="H136" s="136"/>
      <c r="I136" s="136"/>
      <c r="J136" s="136">
        <f t="shared" si="65"/>
        <v>0</v>
      </c>
      <c r="K136" s="339" t="e">
        <f t="shared" si="66"/>
        <v>#DIV/0!</v>
      </c>
      <c r="L136" s="115"/>
      <c r="M136" s="90" t="s">
        <v>1040</v>
      </c>
      <c r="N136" s="112" t="s">
        <v>1037</v>
      </c>
      <c r="O136" s="136"/>
      <c r="P136" s="136"/>
      <c r="Q136" s="136"/>
      <c r="R136" s="136">
        <f t="shared" si="67"/>
        <v>0</v>
      </c>
      <c r="S136" s="136"/>
      <c r="T136" s="136"/>
      <c r="U136" s="136"/>
      <c r="V136" s="136">
        <f t="shared" si="68"/>
        <v>0</v>
      </c>
      <c r="W136" s="112" t="e">
        <f t="shared" si="69"/>
        <v>#DIV/0!</v>
      </c>
      <c r="X136" s="80"/>
      <c r="Z136" s="80"/>
      <c r="AA136" s="80"/>
    </row>
    <row r="137" spans="1:29" s="24" customFormat="1" x14ac:dyDescent="0.25">
      <c r="A137" s="149" t="s">
        <v>1041</v>
      </c>
      <c r="B137" s="149" t="s">
        <v>1042</v>
      </c>
      <c r="C137" s="150">
        <f>C138</f>
        <v>2007901982.9000001</v>
      </c>
      <c r="D137" s="150">
        <f t="shared" ref="D137:J139" si="109">D138</f>
        <v>0</v>
      </c>
      <c r="E137" s="150">
        <f t="shared" si="109"/>
        <v>0</v>
      </c>
      <c r="F137" s="150">
        <f t="shared" si="109"/>
        <v>2007901982.9000001</v>
      </c>
      <c r="G137" s="150">
        <f t="shared" si="109"/>
        <v>1000747958</v>
      </c>
      <c r="H137" s="150">
        <f t="shared" si="109"/>
        <v>0</v>
      </c>
      <c r="I137" s="150">
        <f t="shared" si="109"/>
        <v>1000747958</v>
      </c>
      <c r="J137" s="150">
        <f t="shared" si="109"/>
        <v>1007154024.9000001</v>
      </c>
      <c r="K137" s="151">
        <f t="shared" si="66"/>
        <v>0.50159521404793572</v>
      </c>
      <c r="L137" s="109"/>
      <c r="M137" s="149" t="s">
        <v>1041</v>
      </c>
      <c r="N137" s="149" t="s">
        <v>1042</v>
      </c>
      <c r="O137" s="150">
        <f>O138</f>
        <v>2007901982.9000001</v>
      </c>
      <c r="P137" s="150">
        <f t="shared" ref="P137:V139" si="110">P138</f>
        <v>0</v>
      </c>
      <c r="Q137" s="150">
        <f t="shared" si="110"/>
        <v>0</v>
      </c>
      <c r="R137" s="150">
        <f t="shared" si="110"/>
        <v>2007901982.9000001</v>
      </c>
      <c r="S137" s="150">
        <f t="shared" si="110"/>
        <v>1000747958</v>
      </c>
      <c r="T137" s="150">
        <f t="shared" si="110"/>
        <v>0</v>
      </c>
      <c r="U137" s="150">
        <f t="shared" si="110"/>
        <v>1000747958</v>
      </c>
      <c r="V137" s="150">
        <f t="shared" si="110"/>
        <v>1007154024.9000001</v>
      </c>
      <c r="W137" s="151">
        <f t="shared" si="69"/>
        <v>0.50159521404793572</v>
      </c>
      <c r="X137" s="80"/>
      <c r="Y137" s="306"/>
      <c r="Z137" s="80"/>
      <c r="AA137" s="80"/>
      <c r="AB137" s="306"/>
      <c r="AC137" s="306"/>
    </row>
    <row r="138" spans="1:29" s="24" customFormat="1" x14ac:dyDescent="0.25">
      <c r="A138" s="149" t="s">
        <v>1043</v>
      </c>
      <c r="B138" s="149" t="s">
        <v>1042</v>
      </c>
      <c r="C138" s="150">
        <f>C139</f>
        <v>2007901982.9000001</v>
      </c>
      <c r="D138" s="150">
        <f t="shared" si="109"/>
        <v>0</v>
      </c>
      <c r="E138" s="150">
        <f t="shared" si="109"/>
        <v>0</v>
      </c>
      <c r="F138" s="150">
        <f t="shared" si="109"/>
        <v>2007901982.9000001</v>
      </c>
      <c r="G138" s="150">
        <f t="shared" si="109"/>
        <v>1000747958</v>
      </c>
      <c r="H138" s="150">
        <f t="shared" si="109"/>
        <v>0</v>
      </c>
      <c r="I138" s="150">
        <f t="shared" si="109"/>
        <v>1000747958</v>
      </c>
      <c r="J138" s="150">
        <f t="shared" si="109"/>
        <v>1007154024.9000001</v>
      </c>
      <c r="K138" s="151">
        <f t="shared" si="66"/>
        <v>0.50159521404793572</v>
      </c>
      <c r="L138" s="109"/>
      <c r="M138" s="149" t="s">
        <v>1043</v>
      </c>
      <c r="N138" s="149" t="s">
        <v>1042</v>
      </c>
      <c r="O138" s="150">
        <f>O139</f>
        <v>2007901982.9000001</v>
      </c>
      <c r="P138" s="150">
        <f t="shared" si="110"/>
        <v>0</v>
      </c>
      <c r="Q138" s="150">
        <f t="shared" si="110"/>
        <v>0</v>
      </c>
      <c r="R138" s="150">
        <f t="shared" si="110"/>
        <v>2007901982.9000001</v>
      </c>
      <c r="S138" s="150">
        <f t="shared" si="110"/>
        <v>1000747958</v>
      </c>
      <c r="T138" s="150">
        <f t="shared" si="110"/>
        <v>0</v>
      </c>
      <c r="U138" s="150">
        <f t="shared" si="110"/>
        <v>1000747958</v>
      </c>
      <c r="V138" s="150">
        <f t="shared" si="110"/>
        <v>1007154024.9000001</v>
      </c>
      <c r="W138" s="151">
        <f t="shared" si="69"/>
        <v>0.50159521404793572</v>
      </c>
      <c r="X138" s="80"/>
      <c r="Y138" s="306"/>
      <c r="Z138" s="80"/>
      <c r="AA138" s="157"/>
      <c r="AB138" s="306"/>
      <c r="AC138" s="2"/>
    </row>
    <row r="139" spans="1:29" s="24" customFormat="1" x14ac:dyDescent="0.25">
      <c r="A139" s="82" t="s">
        <v>1044</v>
      </c>
      <c r="B139" s="82" t="s">
        <v>1042</v>
      </c>
      <c r="C139" s="127">
        <f>C140</f>
        <v>2007901982.9000001</v>
      </c>
      <c r="D139" s="127">
        <f t="shared" si="109"/>
        <v>0</v>
      </c>
      <c r="E139" s="127">
        <f t="shared" si="109"/>
        <v>0</v>
      </c>
      <c r="F139" s="127">
        <f t="shared" si="109"/>
        <v>2007901982.9000001</v>
      </c>
      <c r="G139" s="127">
        <f t="shared" si="109"/>
        <v>1000747958</v>
      </c>
      <c r="H139" s="127">
        <f t="shared" si="109"/>
        <v>0</v>
      </c>
      <c r="I139" s="127">
        <f t="shared" si="109"/>
        <v>1000747958</v>
      </c>
      <c r="J139" s="127">
        <f t="shared" si="109"/>
        <v>1007154024.9000001</v>
      </c>
      <c r="K139" s="83">
        <f t="shared" si="66"/>
        <v>0.50159521404793572</v>
      </c>
      <c r="L139" s="109"/>
      <c r="M139" s="82" t="s">
        <v>1044</v>
      </c>
      <c r="N139" s="82" t="s">
        <v>1042</v>
      </c>
      <c r="O139" s="127">
        <f>O140</f>
        <v>2007901982.9000001</v>
      </c>
      <c r="P139" s="127">
        <f t="shared" si="110"/>
        <v>0</v>
      </c>
      <c r="Q139" s="127">
        <f t="shared" si="110"/>
        <v>0</v>
      </c>
      <c r="R139" s="127">
        <f t="shared" si="110"/>
        <v>2007901982.9000001</v>
      </c>
      <c r="S139" s="127">
        <f t="shared" si="110"/>
        <v>1000747958</v>
      </c>
      <c r="T139" s="127">
        <f t="shared" si="110"/>
        <v>0</v>
      </c>
      <c r="U139" s="127">
        <f t="shared" si="110"/>
        <v>1000747958</v>
      </c>
      <c r="V139" s="127">
        <f t="shared" si="110"/>
        <v>1007154024.9000001</v>
      </c>
      <c r="W139" s="83">
        <f t="shared" si="69"/>
        <v>0.50159521404793572</v>
      </c>
      <c r="X139" s="80"/>
      <c r="Y139" s="306"/>
      <c r="Z139" s="80"/>
      <c r="AA139" s="157"/>
      <c r="AB139" s="306"/>
      <c r="AC139" s="2"/>
    </row>
    <row r="140" spans="1:29" s="24" customFormat="1" x14ac:dyDescent="0.25">
      <c r="A140" s="113" t="s">
        <v>1045</v>
      </c>
      <c r="B140" s="114" t="s">
        <v>1042</v>
      </c>
      <c r="C140" s="130">
        <v>2007901982.9000001</v>
      </c>
      <c r="D140" s="130"/>
      <c r="E140" s="130"/>
      <c r="F140" s="130">
        <f t="shared" si="64"/>
        <v>2007901982.9000001</v>
      </c>
      <c r="G140" s="133">
        <v>1000747958</v>
      </c>
      <c r="H140" s="130"/>
      <c r="I140" s="130">
        <v>1000747958</v>
      </c>
      <c r="J140" s="133">
        <f t="shared" si="65"/>
        <v>1007154024.9000001</v>
      </c>
      <c r="K140" s="98">
        <f t="shared" si="66"/>
        <v>0.50159521404793572</v>
      </c>
      <c r="L140" s="109"/>
      <c r="M140" s="113" t="s">
        <v>1045</v>
      </c>
      <c r="N140" s="114" t="s">
        <v>1042</v>
      </c>
      <c r="O140" s="130">
        <v>2007901982.9000001</v>
      </c>
      <c r="P140" s="130"/>
      <c r="Q140" s="130"/>
      <c r="R140" s="130">
        <f t="shared" si="67"/>
        <v>2007901982.9000001</v>
      </c>
      <c r="S140" s="133">
        <v>1000747958</v>
      </c>
      <c r="T140" s="130"/>
      <c r="U140" s="130">
        <v>1000747958</v>
      </c>
      <c r="V140" s="133">
        <f t="shared" si="68"/>
        <v>1007154024.9000001</v>
      </c>
      <c r="W140" s="98">
        <f t="shared" si="69"/>
        <v>0.50159521404793572</v>
      </c>
      <c r="X140" s="80"/>
      <c r="Y140" s="306"/>
      <c r="Z140" s="80"/>
      <c r="AA140" s="157"/>
      <c r="AB140" s="306"/>
      <c r="AC140" s="2"/>
    </row>
    <row r="141" spans="1:29" s="24" customFormat="1" x14ac:dyDescent="0.25">
      <c r="A141" s="149" t="s">
        <v>1046</v>
      </c>
      <c r="B141" s="149" t="s">
        <v>1047</v>
      </c>
      <c r="C141" s="150">
        <f>C142</f>
        <v>107638466385.15118</v>
      </c>
      <c r="D141" s="150">
        <f t="shared" ref="D141:J142" si="111">D142</f>
        <v>4058633358</v>
      </c>
      <c r="E141" s="150">
        <f t="shared" si="111"/>
        <v>0</v>
      </c>
      <c r="F141" s="150">
        <f t="shared" si="111"/>
        <v>111697099743.15118</v>
      </c>
      <c r="G141" s="150">
        <f t="shared" si="111"/>
        <v>51770296686</v>
      </c>
      <c r="H141" s="150">
        <f t="shared" si="111"/>
        <v>11596383780</v>
      </c>
      <c r="I141" s="150">
        <f t="shared" si="111"/>
        <v>51770296686</v>
      </c>
      <c r="J141" s="150">
        <f t="shared" si="111"/>
        <v>59926803057.151184</v>
      </c>
      <c r="K141" s="156">
        <f t="shared" si="66"/>
        <v>0.53651171959660171</v>
      </c>
      <c r="L141" s="109"/>
      <c r="M141" s="149" t="s">
        <v>1046</v>
      </c>
      <c r="N141" s="149" t="s">
        <v>1047</v>
      </c>
      <c r="O141" s="150">
        <f>O142</f>
        <v>107638466385.15118</v>
      </c>
      <c r="P141" s="150">
        <f t="shared" ref="P141:V142" si="112">P142</f>
        <v>4058633358</v>
      </c>
      <c r="Q141" s="150">
        <f t="shared" si="112"/>
        <v>0</v>
      </c>
      <c r="R141" s="150">
        <f t="shared" si="112"/>
        <v>111697099743.15118</v>
      </c>
      <c r="S141" s="150">
        <f t="shared" si="112"/>
        <v>51770296686</v>
      </c>
      <c r="T141" s="150">
        <f t="shared" si="112"/>
        <v>11596383780</v>
      </c>
      <c r="U141" s="150">
        <f t="shared" si="112"/>
        <v>51770296686</v>
      </c>
      <c r="V141" s="150">
        <f t="shared" si="112"/>
        <v>59926803057.151184</v>
      </c>
      <c r="W141" s="156">
        <f t="shared" si="69"/>
        <v>0.53651171959660171</v>
      </c>
      <c r="X141" s="80"/>
      <c r="Y141" s="306"/>
      <c r="Z141" s="80"/>
      <c r="AA141" s="157"/>
      <c r="AB141" s="306"/>
      <c r="AC141" s="2"/>
    </row>
    <row r="142" spans="1:29" s="24" customFormat="1" x14ac:dyDescent="0.25">
      <c r="A142" s="149" t="s">
        <v>1048</v>
      </c>
      <c r="B142" s="149" t="s">
        <v>1047</v>
      </c>
      <c r="C142" s="150">
        <f>C143</f>
        <v>107638466385.15118</v>
      </c>
      <c r="D142" s="150">
        <f t="shared" si="111"/>
        <v>4058633358</v>
      </c>
      <c r="E142" s="150">
        <f t="shared" si="111"/>
        <v>0</v>
      </c>
      <c r="F142" s="150">
        <f t="shared" si="111"/>
        <v>111697099743.15118</v>
      </c>
      <c r="G142" s="150">
        <f t="shared" si="111"/>
        <v>51770296686</v>
      </c>
      <c r="H142" s="150">
        <f t="shared" si="111"/>
        <v>11596383780</v>
      </c>
      <c r="I142" s="150">
        <f t="shared" si="111"/>
        <v>51770296686</v>
      </c>
      <c r="J142" s="150">
        <f t="shared" si="111"/>
        <v>59926803057.151184</v>
      </c>
      <c r="K142" s="151">
        <f t="shared" si="66"/>
        <v>0.53651171959660171</v>
      </c>
      <c r="L142" s="109"/>
      <c r="M142" s="149" t="s">
        <v>1048</v>
      </c>
      <c r="N142" s="149" t="s">
        <v>1047</v>
      </c>
      <c r="O142" s="150">
        <f>O143</f>
        <v>107638466385.15118</v>
      </c>
      <c r="P142" s="150">
        <f t="shared" si="112"/>
        <v>4058633358</v>
      </c>
      <c r="Q142" s="150">
        <f t="shared" si="112"/>
        <v>0</v>
      </c>
      <c r="R142" s="150">
        <f t="shared" si="112"/>
        <v>111697099743.15118</v>
      </c>
      <c r="S142" s="150">
        <f t="shared" si="112"/>
        <v>51770296686</v>
      </c>
      <c r="T142" s="150">
        <f t="shared" si="112"/>
        <v>11596383780</v>
      </c>
      <c r="U142" s="150">
        <f t="shared" si="112"/>
        <v>51770296686</v>
      </c>
      <c r="V142" s="150">
        <f t="shared" si="112"/>
        <v>59926803057.151184</v>
      </c>
      <c r="W142" s="151">
        <f t="shared" si="69"/>
        <v>0.53651171959660171</v>
      </c>
      <c r="X142" s="80"/>
      <c r="Y142" s="306"/>
      <c r="Z142" s="80"/>
      <c r="AA142" s="157"/>
      <c r="AB142" s="323"/>
      <c r="AC142" s="2"/>
    </row>
    <row r="143" spans="1:29" s="24" customFormat="1" x14ac:dyDescent="0.25">
      <c r="A143" s="149" t="s">
        <v>1049</v>
      </c>
      <c r="B143" s="149" t="s">
        <v>1050</v>
      </c>
      <c r="C143" s="150">
        <f>SUM(C144:C150)</f>
        <v>107638466385.15118</v>
      </c>
      <c r="D143" s="150">
        <f t="shared" ref="D143:J143" si="113">SUM(D144:D150)</f>
        <v>4058633358</v>
      </c>
      <c r="E143" s="150">
        <f t="shared" si="113"/>
        <v>0</v>
      </c>
      <c r="F143" s="150">
        <f t="shared" si="113"/>
        <v>111697099743.15118</v>
      </c>
      <c r="G143" s="150">
        <f t="shared" si="113"/>
        <v>51770296686</v>
      </c>
      <c r="H143" s="150">
        <f t="shared" si="113"/>
        <v>11596383780</v>
      </c>
      <c r="I143" s="150">
        <f t="shared" si="113"/>
        <v>51770296686</v>
      </c>
      <c r="J143" s="150">
        <f t="shared" si="113"/>
        <v>59926803057.151184</v>
      </c>
      <c r="K143" s="151">
        <f t="shared" ref="K143:K200" si="114">+J143/F143</f>
        <v>0.53651171959660171</v>
      </c>
      <c r="L143" s="109"/>
      <c r="M143" s="149" t="s">
        <v>1049</v>
      </c>
      <c r="N143" s="149" t="s">
        <v>1050</v>
      </c>
      <c r="O143" s="150">
        <f>SUM(O144:O150)</f>
        <v>107638466385.15118</v>
      </c>
      <c r="P143" s="150">
        <f t="shared" ref="P143:V143" si="115">SUM(P144:P150)</f>
        <v>4058633358</v>
      </c>
      <c r="Q143" s="150">
        <f t="shared" si="115"/>
        <v>0</v>
      </c>
      <c r="R143" s="150">
        <f t="shared" si="115"/>
        <v>111697099743.15118</v>
      </c>
      <c r="S143" s="150">
        <f t="shared" si="115"/>
        <v>51770296686</v>
      </c>
      <c r="T143" s="150">
        <f t="shared" si="115"/>
        <v>11596383780</v>
      </c>
      <c r="U143" s="150">
        <f t="shared" si="115"/>
        <v>51770296686</v>
      </c>
      <c r="V143" s="150">
        <f t="shared" si="115"/>
        <v>59926803057.151184</v>
      </c>
      <c r="W143" s="151">
        <f t="shared" ref="W143:W200" si="116">+V143/R143</f>
        <v>0.53651171959660171</v>
      </c>
      <c r="X143" s="80"/>
      <c r="Y143" s="306"/>
      <c r="Z143" s="80"/>
      <c r="AA143" s="157"/>
      <c r="AB143" s="80"/>
      <c r="AC143" s="2"/>
    </row>
    <row r="144" spans="1:29" s="24" customFormat="1" x14ac:dyDescent="0.25">
      <c r="A144" s="104">
        <v>10260501101</v>
      </c>
      <c r="B144" s="119" t="s">
        <v>1051</v>
      </c>
      <c r="C144" s="129">
        <v>92986674575.831177</v>
      </c>
      <c r="D144" s="130">
        <v>4058633358</v>
      </c>
      <c r="E144" s="132">
        <f>E145+E146+E147+E148+E149+E150</f>
        <v>0</v>
      </c>
      <c r="F144" s="132">
        <f t="shared" ref="F144:F150" si="117">+C144+D144-E144</f>
        <v>97045307933.831177</v>
      </c>
      <c r="G144" s="333">
        <v>46385535123</v>
      </c>
      <c r="H144" s="130">
        <v>11596383780</v>
      </c>
      <c r="I144" s="333">
        <v>46385535123</v>
      </c>
      <c r="J144" s="131">
        <f t="shared" ref="J144:J150" si="118">+F144-I144</f>
        <v>50659772810.831177</v>
      </c>
      <c r="K144" s="93">
        <f t="shared" si="114"/>
        <v>0.52202186679002294</v>
      </c>
      <c r="L144" s="109"/>
      <c r="M144" s="104">
        <v>10260501101</v>
      </c>
      <c r="N144" s="119" t="s">
        <v>1051</v>
      </c>
      <c r="O144" s="129">
        <v>92986674575.831177</v>
      </c>
      <c r="P144" s="130">
        <v>4058633358</v>
      </c>
      <c r="Q144" s="132">
        <f>Q145+Q146+Q147+Q148+Q149+Q150</f>
        <v>0</v>
      </c>
      <c r="R144" s="132">
        <f t="shared" ref="R144:R207" si="119">+O144+P144-Q144</f>
        <v>97045307933.831177</v>
      </c>
      <c r="S144" s="333">
        <v>46385535123</v>
      </c>
      <c r="T144" s="130">
        <v>11596383780</v>
      </c>
      <c r="U144" s="333">
        <f>34789151343+T144</f>
        <v>46385535123</v>
      </c>
      <c r="V144" s="131">
        <f t="shared" ref="V144:V207" si="120">+R144-U144</f>
        <v>50659772810.831177</v>
      </c>
      <c r="W144" s="93">
        <f t="shared" si="116"/>
        <v>0.52202186679002294</v>
      </c>
      <c r="X144" s="80"/>
      <c r="Y144" s="306"/>
      <c r="Z144" s="80"/>
      <c r="AA144" s="157"/>
      <c r="AB144" s="306"/>
      <c r="AC144" s="2"/>
    </row>
    <row r="145" spans="1:29" s="24" customFormat="1" x14ac:dyDescent="0.25">
      <c r="A145" s="104">
        <v>10260501102</v>
      </c>
      <c r="B145" s="119" t="s">
        <v>1052</v>
      </c>
      <c r="C145" s="129">
        <v>2500000000</v>
      </c>
      <c r="D145" s="130"/>
      <c r="E145" s="132"/>
      <c r="F145" s="132">
        <f t="shared" si="117"/>
        <v>2500000000</v>
      </c>
      <c r="G145" s="132">
        <v>2544878024</v>
      </c>
      <c r="H145" s="130"/>
      <c r="I145" s="132">
        <v>2544878024</v>
      </c>
      <c r="J145" s="131">
        <f t="shared" si="118"/>
        <v>-44878024</v>
      </c>
      <c r="K145" s="93">
        <f t="shared" si="114"/>
        <v>-1.79512096E-2</v>
      </c>
      <c r="L145" s="109"/>
      <c r="M145" s="104">
        <v>10260501102</v>
      </c>
      <c r="N145" s="119" t="s">
        <v>1052</v>
      </c>
      <c r="O145" s="129">
        <v>2500000000</v>
      </c>
      <c r="P145" s="130"/>
      <c r="Q145" s="132"/>
      <c r="R145" s="132">
        <f t="shared" si="119"/>
        <v>2500000000</v>
      </c>
      <c r="S145" s="132">
        <v>2544878024</v>
      </c>
      <c r="T145" s="130"/>
      <c r="U145" s="132">
        <v>2544878024</v>
      </c>
      <c r="V145" s="131">
        <f t="shared" si="120"/>
        <v>-44878024</v>
      </c>
      <c r="W145" s="93">
        <f t="shared" si="116"/>
        <v>-1.79512096E-2</v>
      </c>
      <c r="X145" s="80"/>
      <c r="Y145" s="306"/>
      <c r="Z145" s="80"/>
      <c r="AA145" s="157"/>
      <c r="AB145" s="306"/>
      <c r="AC145" s="2"/>
    </row>
    <row r="146" spans="1:29" s="24" customFormat="1" x14ac:dyDescent="0.25">
      <c r="A146" s="119">
        <v>10260501103</v>
      </c>
      <c r="B146" s="119" t="s">
        <v>1053</v>
      </c>
      <c r="C146" s="129">
        <v>2985366989.2200003</v>
      </c>
      <c r="D146" s="26"/>
      <c r="E146" s="132"/>
      <c r="F146" s="132">
        <f t="shared" si="117"/>
        <v>2985366989.2200003</v>
      </c>
      <c r="G146" s="132">
        <v>2839883539</v>
      </c>
      <c r="H146" s="130"/>
      <c r="I146" s="132">
        <v>2839883539</v>
      </c>
      <c r="J146" s="131">
        <f t="shared" si="118"/>
        <v>145483450.22000027</v>
      </c>
      <c r="K146" s="93">
        <f t="shared" si="114"/>
        <v>4.8732182926029925E-2</v>
      </c>
      <c r="L146" s="109"/>
      <c r="M146" s="119">
        <v>10260501103</v>
      </c>
      <c r="N146" s="119" t="s">
        <v>1053</v>
      </c>
      <c r="O146" s="129">
        <v>2985366989.2200003</v>
      </c>
      <c r="P146" s="332"/>
      <c r="Q146" s="132"/>
      <c r="R146" s="132">
        <f t="shared" si="119"/>
        <v>2985366989.2200003</v>
      </c>
      <c r="S146" s="132">
        <v>2839883539</v>
      </c>
      <c r="T146" s="130"/>
      <c r="U146" s="132">
        <v>2839883539</v>
      </c>
      <c r="V146" s="131">
        <f t="shared" si="120"/>
        <v>145483450.22000027</v>
      </c>
      <c r="W146" s="93">
        <f t="shared" si="116"/>
        <v>4.8732182926029925E-2</v>
      </c>
      <c r="X146" s="80"/>
      <c r="Y146" s="306"/>
      <c r="Z146" s="80"/>
      <c r="AA146" s="80"/>
      <c r="AB146" s="306"/>
      <c r="AC146" s="306"/>
    </row>
    <row r="147" spans="1:29" s="24" customFormat="1" x14ac:dyDescent="0.25">
      <c r="A147" s="119">
        <v>10260501104</v>
      </c>
      <c r="B147" s="119" t="s">
        <v>1054</v>
      </c>
      <c r="C147" s="129">
        <v>2009918349.1600001</v>
      </c>
      <c r="D147" s="130"/>
      <c r="E147" s="132"/>
      <c r="F147" s="132">
        <f t="shared" si="117"/>
        <v>2009918349.1600001</v>
      </c>
      <c r="G147" s="132"/>
      <c r="H147" s="130"/>
      <c r="I147" s="132"/>
      <c r="J147" s="131">
        <f t="shared" si="118"/>
        <v>2009918349.1600001</v>
      </c>
      <c r="K147" s="93">
        <f t="shared" si="114"/>
        <v>1</v>
      </c>
      <c r="L147" s="109"/>
      <c r="M147" s="119">
        <v>10260501104</v>
      </c>
      <c r="N147" s="119" t="s">
        <v>1054</v>
      </c>
      <c r="O147" s="129">
        <v>2009918349.1600001</v>
      </c>
      <c r="P147" s="130"/>
      <c r="Q147" s="132"/>
      <c r="R147" s="132">
        <f t="shared" si="119"/>
        <v>2009918349.1600001</v>
      </c>
      <c r="S147" s="132"/>
      <c r="T147" s="130"/>
      <c r="U147" s="132"/>
      <c r="V147" s="131">
        <f t="shared" si="120"/>
        <v>2009918349.1600001</v>
      </c>
      <c r="W147" s="93">
        <f t="shared" si="116"/>
        <v>1</v>
      </c>
      <c r="X147" s="80"/>
      <c r="Y147" s="306"/>
      <c r="Z147" s="80"/>
      <c r="AA147" s="80"/>
      <c r="AB147" s="306"/>
      <c r="AC147" s="306"/>
    </row>
    <row r="148" spans="1:29" s="24" customFormat="1" x14ac:dyDescent="0.25">
      <c r="A148" s="104">
        <v>10260501105</v>
      </c>
      <c r="B148" s="119" t="s">
        <v>1055</v>
      </c>
      <c r="C148" s="129">
        <v>0</v>
      </c>
      <c r="D148" s="138"/>
      <c r="E148" s="132"/>
      <c r="F148" s="132">
        <f t="shared" si="117"/>
        <v>0</v>
      </c>
      <c r="G148" s="132"/>
      <c r="H148" s="130"/>
      <c r="I148" s="132"/>
      <c r="J148" s="131">
        <f t="shared" si="118"/>
        <v>0</v>
      </c>
      <c r="K148" s="93" t="e">
        <f t="shared" si="114"/>
        <v>#DIV/0!</v>
      </c>
      <c r="L148" s="109"/>
      <c r="M148" s="104">
        <v>10260501105</v>
      </c>
      <c r="N148" s="119" t="s">
        <v>1055</v>
      </c>
      <c r="O148" s="129">
        <v>0</v>
      </c>
      <c r="P148" s="295"/>
      <c r="Q148" s="132"/>
      <c r="R148" s="132">
        <f t="shared" si="119"/>
        <v>0</v>
      </c>
      <c r="S148" s="132"/>
      <c r="T148" s="130"/>
      <c r="U148" s="132"/>
      <c r="V148" s="131">
        <f t="shared" si="120"/>
        <v>0</v>
      </c>
      <c r="W148" s="93" t="e">
        <f t="shared" si="116"/>
        <v>#DIV/0!</v>
      </c>
      <c r="X148" s="80"/>
      <c r="Y148" s="306"/>
      <c r="Z148" s="80"/>
      <c r="AA148" s="80"/>
      <c r="AB148" s="306"/>
      <c r="AC148" s="306"/>
    </row>
    <row r="149" spans="1:29" s="24" customFormat="1" x14ac:dyDescent="0.25">
      <c r="A149" s="119">
        <v>10260501106</v>
      </c>
      <c r="B149" s="119" t="s">
        <v>1056</v>
      </c>
      <c r="C149" s="129">
        <v>7156506470.9400005</v>
      </c>
      <c r="D149" s="139"/>
      <c r="E149" s="132"/>
      <c r="F149" s="132">
        <f t="shared" si="117"/>
        <v>7156506470.9400005</v>
      </c>
      <c r="G149" s="132"/>
      <c r="H149" s="130"/>
      <c r="I149" s="132"/>
      <c r="J149" s="131">
        <f t="shared" si="118"/>
        <v>7156506470.9400005</v>
      </c>
      <c r="K149" s="93">
        <f t="shared" si="114"/>
        <v>1</v>
      </c>
      <c r="L149" s="109"/>
      <c r="M149" s="119">
        <v>10260501106</v>
      </c>
      <c r="N149" s="119" t="s">
        <v>1056</v>
      </c>
      <c r="O149" s="129">
        <v>7156506470.9400005</v>
      </c>
      <c r="P149" s="139"/>
      <c r="Q149" s="132"/>
      <c r="R149" s="132">
        <f t="shared" si="119"/>
        <v>7156506470.9400005</v>
      </c>
      <c r="S149" s="132"/>
      <c r="T149" s="130"/>
      <c r="U149" s="132"/>
      <c r="V149" s="131">
        <f t="shared" si="120"/>
        <v>7156506470.9400005</v>
      </c>
      <c r="W149" s="93">
        <f t="shared" si="116"/>
        <v>1</v>
      </c>
      <c r="X149" s="80"/>
      <c r="Y149" s="306"/>
      <c r="Z149" s="80"/>
      <c r="AA149" s="80"/>
      <c r="AB149" s="306"/>
      <c r="AC149" s="306"/>
    </row>
    <row r="150" spans="1:29" s="24" customFormat="1" x14ac:dyDescent="0.25">
      <c r="A150" s="104">
        <v>10260501107</v>
      </c>
      <c r="B150" s="104" t="s">
        <v>1058</v>
      </c>
      <c r="C150" s="129">
        <v>0</v>
      </c>
      <c r="D150" s="139"/>
      <c r="E150" s="132"/>
      <c r="F150" s="132">
        <f t="shared" si="117"/>
        <v>0</v>
      </c>
      <c r="G150" s="132"/>
      <c r="H150" s="130"/>
      <c r="I150" s="132"/>
      <c r="J150" s="131">
        <f t="shared" si="118"/>
        <v>0</v>
      </c>
      <c r="K150" s="93" t="e">
        <f t="shared" si="114"/>
        <v>#DIV/0!</v>
      </c>
      <c r="L150" s="109"/>
      <c r="M150" s="104">
        <v>10260501107</v>
      </c>
      <c r="N150" s="104" t="s">
        <v>1058</v>
      </c>
      <c r="O150" s="129">
        <v>0</v>
      </c>
      <c r="P150" s="139"/>
      <c r="Q150" s="132"/>
      <c r="R150" s="132">
        <f t="shared" si="119"/>
        <v>0</v>
      </c>
      <c r="S150" s="132"/>
      <c r="T150" s="130"/>
      <c r="U150" s="132"/>
      <c r="V150" s="131">
        <f t="shared" si="120"/>
        <v>0</v>
      </c>
      <c r="W150" s="93" t="e">
        <f t="shared" si="116"/>
        <v>#DIV/0!</v>
      </c>
      <c r="X150" s="80"/>
      <c r="Y150" s="306"/>
      <c r="Z150" s="80"/>
      <c r="AA150" s="80"/>
      <c r="AB150" s="306"/>
      <c r="AC150" s="306"/>
    </row>
    <row r="151" spans="1:29" s="24" customFormat="1" x14ac:dyDescent="0.25">
      <c r="A151" s="149" t="s">
        <v>1057</v>
      </c>
      <c r="B151" s="149" t="s">
        <v>1060</v>
      </c>
      <c r="C151" s="150">
        <f>+C152+C181+C191+C196</f>
        <v>502459540.29000002</v>
      </c>
      <c r="D151" s="150">
        <f t="shared" ref="D151:J151" si="121">+D152+D181+D191+D196</f>
        <v>28614698235.549999</v>
      </c>
      <c r="E151" s="150">
        <f t="shared" si="121"/>
        <v>0</v>
      </c>
      <c r="F151" s="150">
        <f t="shared" si="121"/>
        <v>29117157775.84</v>
      </c>
      <c r="G151" s="150">
        <f t="shared" si="121"/>
        <v>3374012432.0699997</v>
      </c>
      <c r="H151" s="150">
        <f t="shared" si="121"/>
        <v>336386292.56999999</v>
      </c>
      <c r="I151" s="150">
        <f t="shared" si="121"/>
        <v>3374012432.0699997</v>
      </c>
      <c r="J151" s="150">
        <f t="shared" si="121"/>
        <v>25743145343.77</v>
      </c>
      <c r="K151" s="156">
        <f t="shared" si="114"/>
        <v>0.8841228784057491</v>
      </c>
      <c r="L151" s="109"/>
      <c r="M151" s="149" t="s">
        <v>1057</v>
      </c>
      <c r="N151" s="149" t="s">
        <v>1060</v>
      </c>
      <c r="O151" s="150">
        <f>+O152+O181+O191+O196</f>
        <v>502459540.29000002</v>
      </c>
      <c r="P151" s="150">
        <f t="shared" ref="P151:V151" si="122">+P152+P181+P191+P196</f>
        <v>28614698235.549999</v>
      </c>
      <c r="Q151" s="150">
        <f t="shared" si="122"/>
        <v>0</v>
      </c>
      <c r="R151" s="150">
        <f t="shared" si="122"/>
        <v>26202713218.84</v>
      </c>
      <c r="S151" s="150">
        <f t="shared" si="122"/>
        <v>3374012432.0699997</v>
      </c>
      <c r="T151" s="150">
        <f t="shared" si="122"/>
        <v>336386292.56999999</v>
      </c>
      <c r="U151" s="150">
        <f t="shared" si="122"/>
        <v>3374012432.0699997</v>
      </c>
      <c r="V151" s="150">
        <f t="shared" si="122"/>
        <v>22828700786.77</v>
      </c>
      <c r="W151" s="156">
        <f t="shared" si="116"/>
        <v>0.8712342342607462</v>
      </c>
      <c r="X151" s="80"/>
      <c r="Y151" s="306"/>
      <c r="Z151" s="80"/>
      <c r="AA151" s="80"/>
      <c r="AB151" s="306"/>
      <c r="AC151" s="306"/>
    </row>
    <row r="152" spans="1:29" s="24" customFormat="1" x14ac:dyDescent="0.25">
      <c r="A152" s="149" t="s">
        <v>1059</v>
      </c>
      <c r="B152" s="149" t="s">
        <v>1060</v>
      </c>
      <c r="C152" s="150">
        <f t="shared" ref="C152:J156" si="123">C153</f>
        <v>502459540.29000002</v>
      </c>
      <c r="D152" s="150">
        <f t="shared" si="123"/>
        <v>0</v>
      </c>
      <c r="E152" s="150">
        <f t="shared" si="123"/>
        <v>0</v>
      </c>
      <c r="F152" s="150">
        <f t="shared" si="123"/>
        <v>502459540.29000002</v>
      </c>
      <c r="G152" s="150">
        <f t="shared" si="123"/>
        <v>1573376980.8699996</v>
      </c>
      <c r="H152" s="150">
        <f t="shared" si="123"/>
        <v>336386292.56999999</v>
      </c>
      <c r="I152" s="150">
        <f t="shared" si="123"/>
        <v>1573376980.8699996</v>
      </c>
      <c r="J152" s="150">
        <f t="shared" si="123"/>
        <v>-1070917440.5799999</v>
      </c>
      <c r="K152" s="151">
        <f t="shared" si="114"/>
        <v>-2.1313505958348569</v>
      </c>
      <c r="L152" s="109"/>
      <c r="M152" s="149" t="s">
        <v>1059</v>
      </c>
      <c r="N152" s="149" t="s">
        <v>1060</v>
      </c>
      <c r="O152" s="150">
        <f t="shared" ref="O152:V156" si="124">O153</f>
        <v>502459540.29000002</v>
      </c>
      <c r="P152" s="150">
        <f t="shared" si="124"/>
        <v>0</v>
      </c>
      <c r="Q152" s="150">
        <f t="shared" si="124"/>
        <v>0</v>
      </c>
      <c r="R152" s="150">
        <f t="shared" si="124"/>
        <v>502459540.29000002</v>
      </c>
      <c r="S152" s="150">
        <f t="shared" si="124"/>
        <v>1573376980.8699996</v>
      </c>
      <c r="T152" s="150">
        <f t="shared" si="124"/>
        <v>336386292.56999999</v>
      </c>
      <c r="U152" s="150">
        <f t="shared" si="124"/>
        <v>1573376980.8699996</v>
      </c>
      <c r="V152" s="150">
        <f t="shared" si="124"/>
        <v>-1070917440.5799999</v>
      </c>
      <c r="W152" s="151">
        <f t="shared" si="116"/>
        <v>-2.1313505958348569</v>
      </c>
      <c r="X152" s="80"/>
      <c r="Y152" s="306"/>
      <c r="Z152" s="80"/>
      <c r="AA152" s="80"/>
      <c r="AB152" s="306"/>
      <c r="AC152" s="306"/>
    </row>
    <row r="153" spans="1:29" s="24" customFormat="1" x14ac:dyDescent="0.25">
      <c r="A153" s="149" t="s">
        <v>1061</v>
      </c>
      <c r="B153" s="149" t="s">
        <v>1062</v>
      </c>
      <c r="C153" s="150">
        <f t="shared" si="123"/>
        <v>502459540.29000002</v>
      </c>
      <c r="D153" s="150">
        <f t="shared" si="123"/>
        <v>0</v>
      </c>
      <c r="E153" s="150">
        <f t="shared" si="123"/>
        <v>0</v>
      </c>
      <c r="F153" s="150">
        <f t="shared" si="123"/>
        <v>502459540.29000002</v>
      </c>
      <c r="G153" s="150">
        <f t="shared" si="123"/>
        <v>1573376980.8699996</v>
      </c>
      <c r="H153" s="150">
        <f t="shared" si="123"/>
        <v>336386292.56999999</v>
      </c>
      <c r="I153" s="150">
        <f t="shared" si="123"/>
        <v>1573376980.8699996</v>
      </c>
      <c r="J153" s="150">
        <f t="shared" si="123"/>
        <v>-1070917440.5799999</v>
      </c>
      <c r="K153" s="151">
        <f t="shared" si="114"/>
        <v>-2.1313505958348569</v>
      </c>
      <c r="L153" s="109"/>
      <c r="M153" s="149" t="s">
        <v>1061</v>
      </c>
      <c r="N153" s="149" t="s">
        <v>1062</v>
      </c>
      <c r="O153" s="150">
        <f t="shared" si="124"/>
        <v>502459540.29000002</v>
      </c>
      <c r="P153" s="150">
        <f t="shared" si="124"/>
        <v>0</v>
      </c>
      <c r="Q153" s="150">
        <f t="shared" si="124"/>
        <v>0</v>
      </c>
      <c r="R153" s="150">
        <f t="shared" si="124"/>
        <v>502459540.29000002</v>
      </c>
      <c r="S153" s="150">
        <f t="shared" si="124"/>
        <v>1573376980.8699996</v>
      </c>
      <c r="T153" s="150">
        <f t="shared" si="124"/>
        <v>336386292.56999999</v>
      </c>
      <c r="U153" s="150">
        <f t="shared" si="124"/>
        <v>1573376980.8699996</v>
      </c>
      <c r="V153" s="150">
        <f t="shared" si="124"/>
        <v>-1070917440.5799999</v>
      </c>
      <c r="W153" s="151">
        <f t="shared" si="116"/>
        <v>-2.1313505958348569</v>
      </c>
      <c r="X153" s="80"/>
      <c r="Y153" s="306"/>
      <c r="Z153" s="80"/>
      <c r="AA153" s="80"/>
      <c r="AB153" s="306"/>
      <c r="AC153" s="306"/>
    </row>
    <row r="154" spans="1:29" s="24" customFormat="1" x14ac:dyDescent="0.25">
      <c r="A154" s="149" t="s">
        <v>1063</v>
      </c>
      <c r="B154" s="149" t="s">
        <v>1064</v>
      </c>
      <c r="C154" s="150">
        <f t="shared" si="123"/>
        <v>502459540.29000002</v>
      </c>
      <c r="D154" s="150">
        <f t="shared" si="123"/>
        <v>0</v>
      </c>
      <c r="E154" s="150">
        <f t="shared" si="123"/>
        <v>0</v>
      </c>
      <c r="F154" s="150">
        <f t="shared" si="123"/>
        <v>502459540.29000002</v>
      </c>
      <c r="G154" s="150">
        <f t="shared" si="123"/>
        <v>1573376980.8699996</v>
      </c>
      <c r="H154" s="150">
        <f t="shared" si="123"/>
        <v>336386292.56999999</v>
      </c>
      <c r="I154" s="150">
        <f t="shared" si="123"/>
        <v>1573376980.8699996</v>
      </c>
      <c r="J154" s="150">
        <f t="shared" si="123"/>
        <v>-1070917440.5799999</v>
      </c>
      <c r="K154" s="151">
        <f t="shared" si="114"/>
        <v>-2.1313505958348569</v>
      </c>
      <c r="L154" s="109"/>
      <c r="M154" s="149" t="s">
        <v>1063</v>
      </c>
      <c r="N154" s="149" t="s">
        <v>1064</v>
      </c>
      <c r="O154" s="150">
        <f t="shared" si="124"/>
        <v>502459540.29000002</v>
      </c>
      <c r="P154" s="150">
        <f t="shared" si="124"/>
        <v>0</v>
      </c>
      <c r="Q154" s="150">
        <f t="shared" si="124"/>
        <v>0</v>
      </c>
      <c r="R154" s="150">
        <f t="shared" si="124"/>
        <v>502459540.29000002</v>
      </c>
      <c r="S154" s="150">
        <f t="shared" si="124"/>
        <v>1573376980.8699996</v>
      </c>
      <c r="T154" s="150">
        <f t="shared" si="124"/>
        <v>336386292.56999999</v>
      </c>
      <c r="U154" s="150">
        <f t="shared" si="124"/>
        <v>1573376980.8699996</v>
      </c>
      <c r="V154" s="150">
        <f t="shared" si="124"/>
        <v>-1070917440.5799999</v>
      </c>
      <c r="W154" s="151">
        <f t="shared" si="116"/>
        <v>-2.1313505958348569</v>
      </c>
      <c r="X154" s="80"/>
      <c r="Y154" s="306"/>
      <c r="Z154" s="80"/>
      <c r="AA154" s="80"/>
      <c r="AB154" s="306"/>
      <c r="AC154" s="306"/>
    </row>
    <row r="155" spans="1:29" s="24" customFormat="1" x14ac:dyDescent="0.25">
      <c r="A155" s="149" t="s">
        <v>1065</v>
      </c>
      <c r="B155" s="149" t="s">
        <v>1066</v>
      </c>
      <c r="C155" s="150">
        <f t="shared" si="123"/>
        <v>502459540.29000002</v>
      </c>
      <c r="D155" s="150">
        <f t="shared" si="123"/>
        <v>0</v>
      </c>
      <c r="E155" s="150">
        <f t="shared" si="123"/>
        <v>0</v>
      </c>
      <c r="F155" s="150">
        <f t="shared" si="123"/>
        <v>502459540.29000002</v>
      </c>
      <c r="G155" s="150">
        <f t="shared" si="123"/>
        <v>1573376980.8699996</v>
      </c>
      <c r="H155" s="150">
        <f t="shared" si="123"/>
        <v>336386292.56999999</v>
      </c>
      <c r="I155" s="150">
        <f t="shared" si="123"/>
        <v>1573376980.8699996</v>
      </c>
      <c r="J155" s="150">
        <f t="shared" si="123"/>
        <v>-1070917440.5799999</v>
      </c>
      <c r="K155" s="151">
        <f t="shared" si="114"/>
        <v>-2.1313505958348569</v>
      </c>
      <c r="L155" s="109"/>
      <c r="M155" s="149" t="s">
        <v>1065</v>
      </c>
      <c r="N155" s="149" t="s">
        <v>1066</v>
      </c>
      <c r="O155" s="150">
        <f t="shared" si="124"/>
        <v>502459540.29000002</v>
      </c>
      <c r="P155" s="150">
        <f t="shared" si="124"/>
        <v>0</v>
      </c>
      <c r="Q155" s="150">
        <f t="shared" si="124"/>
        <v>0</v>
      </c>
      <c r="R155" s="150">
        <f t="shared" si="124"/>
        <v>502459540.29000002</v>
      </c>
      <c r="S155" s="150">
        <f t="shared" si="124"/>
        <v>1573376980.8699996</v>
      </c>
      <c r="T155" s="150">
        <f t="shared" si="124"/>
        <v>336386292.56999999</v>
      </c>
      <c r="U155" s="150">
        <f t="shared" si="124"/>
        <v>1573376980.8699996</v>
      </c>
      <c r="V155" s="150">
        <f t="shared" si="124"/>
        <v>-1070917440.5799999</v>
      </c>
      <c r="W155" s="151">
        <f t="shared" si="116"/>
        <v>-2.1313505958348569</v>
      </c>
      <c r="X155" s="80"/>
      <c r="Y155" s="306"/>
      <c r="Z155" s="80"/>
      <c r="AA155" s="80"/>
      <c r="AB155" s="306"/>
      <c r="AC155" s="306"/>
    </row>
    <row r="156" spans="1:29" s="24" customFormat="1" x14ac:dyDescent="0.25">
      <c r="A156" s="149" t="s">
        <v>1067</v>
      </c>
      <c r="B156" s="149" t="s">
        <v>1066</v>
      </c>
      <c r="C156" s="150">
        <f t="shared" si="123"/>
        <v>502459540.29000002</v>
      </c>
      <c r="D156" s="150">
        <f t="shared" si="123"/>
        <v>0</v>
      </c>
      <c r="E156" s="150">
        <f t="shared" si="123"/>
        <v>0</v>
      </c>
      <c r="F156" s="150">
        <f t="shared" si="123"/>
        <v>502459540.29000002</v>
      </c>
      <c r="G156" s="150">
        <f t="shared" si="123"/>
        <v>1573376980.8699996</v>
      </c>
      <c r="H156" s="150">
        <f t="shared" si="123"/>
        <v>336386292.56999999</v>
      </c>
      <c r="I156" s="150">
        <f t="shared" si="123"/>
        <v>1573376980.8699996</v>
      </c>
      <c r="J156" s="150">
        <f t="shared" si="123"/>
        <v>-1070917440.5799999</v>
      </c>
      <c r="K156" s="151">
        <f t="shared" si="114"/>
        <v>-2.1313505958348569</v>
      </c>
      <c r="L156" s="109"/>
      <c r="M156" s="149" t="s">
        <v>1067</v>
      </c>
      <c r="N156" s="149" t="s">
        <v>1066</v>
      </c>
      <c r="O156" s="150">
        <f t="shared" si="124"/>
        <v>502459540.29000002</v>
      </c>
      <c r="P156" s="150">
        <f t="shared" si="124"/>
        <v>0</v>
      </c>
      <c r="Q156" s="150">
        <f t="shared" si="124"/>
        <v>0</v>
      </c>
      <c r="R156" s="150">
        <f t="shared" si="124"/>
        <v>502459540.29000002</v>
      </c>
      <c r="S156" s="150">
        <f t="shared" si="124"/>
        <v>1573376980.8699996</v>
      </c>
      <c r="T156" s="150">
        <f t="shared" si="124"/>
        <v>336386292.56999999</v>
      </c>
      <c r="U156" s="150">
        <f t="shared" si="124"/>
        <v>1573376980.8699996</v>
      </c>
      <c r="V156" s="150">
        <f t="shared" si="124"/>
        <v>-1070917440.5799999</v>
      </c>
      <c r="W156" s="151">
        <f t="shared" si="116"/>
        <v>-2.1313505958348569</v>
      </c>
      <c r="X156" s="80"/>
      <c r="Y156" s="306"/>
      <c r="Z156" s="80"/>
      <c r="AA156" s="80"/>
      <c r="AB156" s="306"/>
      <c r="AC156" s="306"/>
    </row>
    <row r="157" spans="1:29" s="24" customFormat="1" x14ac:dyDescent="0.25">
      <c r="A157" s="116" t="s">
        <v>1068</v>
      </c>
      <c r="B157" s="116" t="s">
        <v>1066</v>
      </c>
      <c r="C157" s="140">
        <f>SUM(C158:C170)</f>
        <v>502459540.29000002</v>
      </c>
      <c r="D157" s="140">
        <f t="shared" ref="D157:J157" si="125">SUM(D158:D170)</f>
        <v>0</v>
      </c>
      <c r="E157" s="140">
        <f t="shared" si="125"/>
        <v>0</v>
      </c>
      <c r="F157" s="140">
        <f t="shared" si="125"/>
        <v>502459540.29000002</v>
      </c>
      <c r="G157" s="140">
        <f t="shared" si="125"/>
        <v>1573376980.8699996</v>
      </c>
      <c r="H157" s="140">
        <f t="shared" si="125"/>
        <v>336386292.56999999</v>
      </c>
      <c r="I157" s="140">
        <f t="shared" si="125"/>
        <v>1573376980.8699996</v>
      </c>
      <c r="J157" s="140">
        <f t="shared" si="125"/>
        <v>-1070917440.5799999</v>
      </c>
      <c r="K157" s="117">
        <f t="shared" si="114"/>
        <v>-2.1313505958348569</v>
      </c>
      <c r="L157" s="109"/>
      <c r="M157" s="116" t="s">
        <v>1068</v>
      </c>
      <c r="N157" s="116" t="s">
        <v>1066</v>
      </c>
      <c r="O157" s="140">
        <f>SUM(O158:O170)</f>
        <v>502459540.29000002</v>
      </c>
      <c r="P157" s="140">
        <f t="shared" ref="P157:V157" si="126">SUM(P158:P170)</f>
        <v>0</v>
      </c>
      <c r="Q157" s="140">
        <f t="shared" si="126"/>
        <v>0</v>
      </c>
      <c r="R157" s="140">
        <f t="shared" si="126"/>
        <v>502459540.29000002</v>
      </c>
      <c r="S157" s="140">
        <f t="shared" si="126"/>
        <v>1573376980.8699996</v>
      </c>
      <c r="T157" s="140">
        <f t="shared" si="126"/>
        <v>336386292.56999999</v>
      </c>
      <c r="U157" s="140">
        <f t="shared" si="126"/>
        <v>1573376980.8699996</v>
      </c>
      <c r="V157" s="140">
        <f t="shared" si="126"/>
        <v>-1070917440.5799999</v>
      </c>
      <c r="W157" s="117">
        <f t="shared" si="116"/>
        <v>-2.1313505958348569</v>
      </c>
      <c r="X157" s="80"/>
      <c r="Y157" s="306"/>
      <c r="Z157" s="80"/>
      <c r="AA157" s="80"/>
      <c r="AB157" s="306"/>
      <c r="AC157" s="306"/>
    </row>
    <row r="158" spans="1:29" s="24" customFormat="1" x14ac:dyDescent="0.25">
      <c r="A158" s="118" t="s">
        <v>1069</v>
      </c>
      <c r="B158" s="113" t="s">
        <v>799</v>
      </c>
      <c r="C158" s="130">
        <v>502459540.29000002</v>
      </c>
      <c r="D158" s="133"/>
      <c r="E158" s="133"/>
      <c r="F158" s="133">
        <f t="shared" ref="F158:F170" si="127">+C158+D158-E158</f>
        <v>502459540.29000002</v>
      </c>
      <c r="G158" s="130">
        <v>790835651.65999997</v>
      </c>
      <c r="H158" s="130">
        <v>184057220.5</v>
      </c>
      <c r="I158" s="130">
        <v>790835651.65999997</v>
      </c>
      <c r="J158" s="130">
        <f t="shared" ref="J158:J170" si="128">+F158-I158</f>
        <v>-288376111.36999995</v>
      </c>
      <c r="K158" s="98">
        <f t="shared" si="114"/>
        <v>-0.57392901964516485</v>
      </c>
      <c r="L158" s="109"/>
      <c r="M158" s="118" t="s">
        <v>1069</v>
      </c>
      <c r="N158" s="113" t="s">
        <v>799</v>
      </c>
      <c r="O158" s="130">
        <v>502459540.29000002</v>
      </c>
      <c r="P158" s="133"/>
      <c r="Q158" s="133"/>
      <c r="R158" s="133">
        <f t="shared" si="119"/>
        <v>502459540.29000002</v>
      </c>
      <c r="S158" s="130">
        <v>790835651.65999997</v>
      </c>
      <c r="T158" s="130">
        <v>184057220.5</v>
      </c>
      <c r="U158" s="130">
        <f>606778431.16+T158</f>
        <v>790835651.65999997</v>
      </c>
      <c r="V158" s="130">
        <f t="shared" si="120"/>
        <v>-288376111.36999995</v>
      </c>
      <c r="W158" s="98">
        <f t="shared" si="116"/>
        <v>-0.57392901964516485</v>
      </c>
      <c r="X158" s="80"/>
      <c r="Y158" s="306"/>
      <c r="Z158" s="80"/>
      <c r="AA158" s="80"/>
      <c r="AB158" s="306"/>
      <c r="AC158" s="306"/>
    </row>
    <row r="159" spans="1:29" s="24" customFormat="1" x14ac:dyDescent="0.25">
      <c r="A159" s="118" t="s">
        <v>1070</v>
      </c>
      <c r="B159" s="113" t="s">
        <v>1071</v>
      </c>
      <c r="C159" s="130"/>
      <c r="D159" s="133"/>
      <c r="E159" s="130"/>
      <c r="F159" s="132">
        <f t="shared" si="127"/>
        <v>0</v>
      </c>
      <c r="G159" s="132">
        <v>15054530.779999999</v>
      </c>
      <c r="H159" s="130">
        <v>6022127.25</v>
      </c>
      <c r="I159" s="132">
        <v>15054530.779999999</v>
      </c>
      <c r="J159" s="130">
        <f t="shared" si="128"/>
        <v>-15054530.779999999</v>
      </c>
      <c r="K159" s="95" t="e">
        <f t="shared" si="114"/>
        <v>#DIV/0!</v>
      </c>
      <c r="L159" s="109"/>
      <c r="M159" s="118" t="s">
        <v>1070</v>
      </c>
      <c r="N159" s="113" t="s">
        <v>1071</v>
      </c>
      <c r="O159" s="130"/>
      <c r="P159" s="133"/>
      <c r="Q159" s="130"/>
      <c r="R159" s="132">
        <f t="shared" si="119"/>
        <v>0</v>
      </c>
      <c r="S159" s="132">
        <v>15054530.779999999</v>
      </c>
      <c r="T159" s="130">
        <v>6022127.25</v>
      </c>
      <c r="U159" s="132">
        <f>9032403.53+T159</f>
        <v>15054530.779999999</v>
      </c>
      <c r="V159" s="130">
        <f t="shared" si="120"/>
        <v>-15054530.779999999</v>
      </c>
      <c r="W159" s="95" t="e">
        <f t="shared" si="116"/>
        <v>#DIV/0!</v>
      </c>
      <c r="X159" s="80"/>
      <c r="Y159" s="306"/>
      <c r="Z159" s="80"/>
      <c r="AA159" s="80"/>
      <c r="AB159" s="306"/>
      <c r="AC159" s="306"/>
    </row>
    <row r="160" spans="1:29" s="24" customFormat="1" x14ac:dyDescent="0.25">
      <c r="A160" s="118" t="s">
        <v>1072</v>
      </c>
      <c r="B160" s="113" t="s">
        <v>1073</v>
      </c>
      <c r="C160" s="130"/>
      <c r="D160" s="133"/>
      <c r="E160" s="133"/>
      <c r="F160" s="132">
        <f t="shared" si="127"/>
        <v>0</v>
      </c>
      <c r="G160" s="132">
        <v>4814360</v>
      </c>
      <c r="H160" s="130">
        <v>1537043</v>
      </c>
      <c r="I160" s="132">
        <v>4814360</v>
      </c>
      <c r="J160" s="130">
        <f t="shared" si="128"/>
        <v>-4814360</v>
      </c>
      <c r="K160" s="98" t="e">
        <f t="shared" si="114"/>
        <v>#DIV/0!</v>
      </c>
      <c r="L160" s="109"/>
      <c r="M160" s="118" t="s">
        <v>1072</v>
      </c>
      <c r="N160" s="113" t="s">
        <v>1073</v>
      </c>
      <c r="O160" s="130"/>
      <c r="P160" s="133"/>
      <c r="Q160" s="133"/>
      <c r="R160" s="132">
        <f t="shared" si="119"/>
        <v>0</v>
      </c>
      <c r="S160" s="132">
        <v>4814360</v>
      </c>
      <c r="T160" s="130">
        <v>1537043</v>
      </c>
      <c r="U160" s="132">
        <f>3277317+T160</f>
        <v>4814360</v>
      </c>
      <c r="V160" s="130">
        <f t="shared" si="120"/>
        <v>-4814360</v>
      </c>
      <c r="W160" s="98" t="e">
        <f t="shared" si="116"/>
        <v>#DIV/0!</v>
      </c>
      <c r="X160" s="80"/>
      <c r="Y160" s="306"/>
      <c r="Z160" s="80"/>
      <c r="AA160" s="80"/>
      <c r="AB160" s="306"/>
      <c r="AC160" s="306"/>
    </row>
    <row r="161" spans="1:27" s="24" customFormat="1" x14ac:dyDescent="0.25">
      <c r="A161" s="118" t="s">
        <v>1074</v>
      </c>
      <c r="B161" s="113" t="s">
        <v>1075</v>
      </c>
      <c r="C161" s="130"/>
      <c r="D161" s="130"/>
      <c r="E161" s="132"/>
      <c r="F161" s="132">
        <f t="shared" si="127"/>
        <v>0</v>
      </c>
      <c r="G161" s="132">
        <v>73617386.25999999</v>
      </c>
      <c r="H161" s="130">
        <v>11026303.68</v>
      </c>
      <c r="I161" s="132">
        <v>73617386.25999999</v>
      </c>
      <c r="J161" s="130">
        <f t="shared" si="128"/>
        <v>-73617386.25999999</v>
      </c>
      <c r="K161" s="93" t="e">
        <f t="shared" si="114"/>
        <v>#DIV/0!</v>
      </c>
      <c r="L161" s="109"/>
      <c r="M161" s="118" t="s">
        <v>1074</v>
      </c>
      <c r="N161" s="113" t="s">
        <v>1075</v>
      </c>
      <c r="O161" s="130"/>
      <c r="P161" s="130"/>
      <c r="Q161" s="132"/>
      <c r="R161" s="132">
        <f t="shared" si="119"/>
        <v>0</v>
      </c>
      <c r="S161" s="132">
        <v>73617386.25999999</v>
      </c>
      <c r="T161" s="130">
        <v>11026303.68</v>
      </c>
      <c r="U161" s="132">
        <f>62591082.58+T161</f>
        <v>73617386.25999999</v>
      </c>
      <c r="V161" s="130">
        <f t="shared" si="120"/>
        <v>-73617386.25999999</v>
      </c>
      <c r="W161" s="93" t="e">
        <f t="shared" si="116"/>
        <v>#DIV/0!</v>
      </c>
      <c r="X161" s="80"/>
      <c r="Y161" s="306"/>
      <c r="Z161" s="80"/>
      <c r="AA161" s="80"/>
    </row>
    <row r="162" spans="1:27" s="24" customFormat="1" x14ac:dyDescent="0.25">
      <c r="A162" s="118" t="s">
        <v>1076</v>
      </c>
      <c r="B162" s="113" t="s">
        <v>1056</v>
      </c>
      <c r="C162" s="130"/>
      <c r="D162" s="130"/>
      <c r="E162" s="132"/>
      <c r="F162" s="132">
        <f t="shared" si="127"/>
        <v>0</v>
      </c>
      <c r="G162" s="132">
        <v>87046868.559999987</v>
      </c>
      <c r="H162" s="130">
        <v>2310932.8199999998</v>
      </c>
      <c r="I162" s="132">
        <v>87046868.559999987</v>
      </c>
      <c r="J162" s="130">
        <f t="shared" si="128"/>
        <v>-87046868.559999987</v>
      </c>
      <c r="K162" s="93" t="e">
        <f t="shared" si="114"/>
        <v>#DIV/0!</v>
      </c>
      <c r="L162" s="109"/>
      <c r="M162" s="118" t="s">
        <v>1076</v>
      </c>
      <c r="N162" s="113" t="s">
        <v>1056</v>
      </c>
      <c r="O162" s="130"/>
      <c r="P162" s="130"/>
      <c r="Q162" s="132"/>
      <c r="R162" s="132">
        <f t="shared" si="119"/>
        <v>0</v>
      </c>
      <c r="S162" s="132">
        <v>87046868.559999987</v>
      </c>
      <c r="T162" s="130">
        <f>2310910.94+21.88</f>
        <v>2310932.8199999998</v>
      </c>
      <c r="U162" s="132">
        <f>84735935.74+T162</f>
        <v>87046868.559999987</v>
      </c>
      <c r="V162" s="130">
        <f t="shared" si="120"/>
        <v>-87046868.559999987</v>
      </c>
      <c r="W162" s="93" t="e">
        <f t="shared" si="116"/>
        <v>#DIV/0!</v>
      </c>
      <c r="X162" s="80"/>
      <c r="Y162" s="306"/>
      <c r="Z162" s="80"/>
      <c r="AA162" s="80"/>
    </row>
    <row r="163" spans="1:27" s="24" customFormat="1" x14ac:dyDescent="0.25">
      <c r="A163" s="118" t="s">
        <v>1077</v>
      </c>
      <c r="B163" s="113" t="s">
        <v>1078</v>
      </c>
      <c r="C163" s="130"/>
      <c r="D163" s="133"/>
      <c r="E163" s="133"/>
      <c r="F163" s="132">
        <f t="shared" si="127"/>
        <v>0</v>
      </c>
      <c r="G163" s="132">
        <v>109383449</v>
      </c>
      <c r="H163" s="130">
        <v>26368098</v>
      </c>
      <c r="I163" s="132">
        <v>109383449</v>
      </c>
      <c r="J163" s="130">
        <f t="shared" si="128"/>
        <v>-109383449</v>
      </c>
      <c r="K163" s="98" t="e">
        <f t="shared" si="114"/>
        <v>#DIV/0!</v>
      </c>
      <c r="L163" s="109"/>
      <c r="M163" s="118" t="s">
        <v>1077</v>
      </c>
      <c r="N163" s="113" t="s">
        <v>1078</v>
      </c>
      <c r="O163" s="130"/>
      <c r="P163" s="133"/>
      <c r="Q163" s="133"/>
      <c r="R163" s="132">
        <f t="shared" si="119"/>
        <v>0</v>
      </c>
      <c r="S163" s="132">
        <v>109383449</v>
      </c>
      <c r="T163" s="130">
        <v>26368098</v>
      </c>
      <c r="U163" s="132">
        <f>83015351+T163</f>
        <v>109383449</v>
      </c>
      <c r="V163" s="130">
        <f t="shared" si="120"/>
        <v>-109383449</v>
      </c>
      <c r="W163" s="98" t="e">
        <f t="shared" si="116"/>
        <v>#DIV/0!</v>
      </c>
      <c r="X163" s="80"/>
      <c r="Y163" s="306"/>
      <c r="Z163" s="80"/>
      <c r="AA163" s="80"/>
    </row>
    <row r="164" spans="1:27" s="24" customFormat="1" x14ac:dyDescent="0.25">
      <c r="A164" s="118" t="s">
        <v>1079</v>
      </c>
      <c r="B164" s="118" t="s">
        <v>1080</v>
      </c>
      <c r="C164" s="130"/>
      <c r="D164" s="133"/>
      <c r="E164" s="133"/>
      <c r="F164" s="132">
        <f t="shared" si="127"/>
        <v>0</v>
      </c>
      <c r="G164" s="132">
        <v>88011162.210000008</v>
      </c>
      <c r="H164" s="130">
        <v>31530532.530000001</v>
      </c>
      <c r="I164" s="132">
        <v>88011162.210000008</v>
      </c>
      <c r="J164" s="130">
        <f t="shared" si="128"/>
        <v>-88011162.210000008</v>
      </c>
      <c r="K164" s="98" t="e">
        <f t="shared" si="114"/>
        <v>#DIV/0!</v>
      </c>
      <c r="L164" s="109"/>
      <c r="M164" s="118" t="s">
        <v>1079</v>
      </c>
      <c r="N164" s="118" t="s">
        <v>1080</v>
      </c>
      <c r="O164" s="130"/>
      <c r="P164" s="133"/>
      <c r="Q164" s="133"/>
      <c r="R164" s="132">
        <f t="shared" si="119"/>
        <v>0</v>
      </c>
      <c r="S164" s="132">
        <v>88011162.210000008</v>
      </c>
      <c r="T164" s="130">
        <v>31530532.530000001</v>
      </c>
      <c r="U164" s="132">
        <f>56480629.68+T164</f>
        <v>88011162.210000008</v>
      </c>
      <c r="V164" s="130">
        <f t="shared" si="120"/>
        <v>-88011162.210000008</v>
      </c>
      <c r="W164" s="98" t="e">
        <f t="shared" si="116"/>
        <v>#DIV/0!</v>
      </c>
      <c r="X164" s="80"/>
      <c r="Y164" s="306"/>
      <c r="Z164" s="80"/>
      <c r="AA164" s="80"/>
    </row>
    <row r="165" spans="1:27" s="24" customFormat="1" x14ac:dyDescent="0.25">
      <c r="A165" s="118" t="s">
        <v>1081</v>
      </c>
      <c r="B165" s="118" t="s">
        <v>1082</v>
      </c>
      <c r="C165" s="130"/>
      <c r="D165" s="133"/>
      <c r="E165" s="133"/>
      <c r="F165" s="132">
        <f t="shared" si="127"/>
        <v>0</v>
      </c>
      <c r="G165" s="132">
        <v>50808145.619999997</v>
      </c>
      <c r="H165" s="130">
        <v>11915015</v>
      </c>
      <c r="I165" s="132">
        <v>50808145.619999997</v>
      </c>
      <c r="J165" s="130">
        <f t="shared" si="128"/>
        <v>-50808145.619999997</v>
      </c>
      <c r="K165" s="98" t="e">
        <f t="shared" si="114"/>
        <v>#DIV/0!</v>
      </c>
      <c r="L165" s="109"/>
      <c r="M165" s="118" t="s">
        <v>1081</v>
      </c>
      <c r="N165" s="118" t="s">
        <v>1082</v>
      </c>
      <c r="O165" s="130"/>
      <c r="P165" s="133"/>
      <c r="Q165" s="133"/>
      <c r="R165" s="132">
        <f t="shared" si="119"/>
        <v>0</v>
      </c>
      <c r="S165" s="132">
        <v>50808145.619999997</v>
      </c>
      <c r="T165" s="130">
        <v>11915015</v>
      </c>
      <c r="U165" s="132">
        <f>38893130.62+T165</f>
        <v>50808145.619999997</v>
      </c>
      <c r="V165" s="130">
        <f t="shared" si="120"/>
        <v>-50808145.619999997</v>
      </c>
      <c r="W165" s="98" t="e">
        <f t="shared" si="116"/>
        <v>#DIV/0!</v>
      </c>
      <c r="X165" s="80"/>
      <c r="Y165" s="306"/>
      <c r="Z165" s="80"/>
      <c r="AA165" s="80"/>
    </row>
    <row r="166" spans="1:27" s="24" customFormat="1" x14ac:dyDescent="0.25">
      <c r="A166" s="118" t="s">
        <v>1083</v>
      </c>
      <c r="B166" s="118" t="s">
        <v>1084</v>
      </c>
      <c r="C166" s="130"/>
      <c r="D166" s="133"/>
      <c r="E166" s="133"/>
      <c r="F166" s="132">
        <f t="shared" si="127"/>
        <v>0</v>
      </c>
      <c r="G166" s="132">
        <v>50713698</v>
      </c>
      <c r="H166" s="130">
        <v>7335275</v>
      </c>
      <c r="I166" s="132">
        <v>50713698</v>
      </c>
      <c r="J166" s="130">
        <f t="shared" si="128"/>
        <v>-50713698</v>
      </c>
      <c r="K166" s="98" t="e">
        <f t="shared" si="114"/>
        <v>#DIV/0!</v>
      </c>
      <c r="L166" s="109"/>
      <c r="M166" s="118" t="s">
        <v>1083</v>
      </c>
      <c r="N166" s="118" t="s">
        <v>1084</v>
      </c>
      <c r="O166" s="130"/>
      <c r="P166" s="133"/>
      <c r="Q166" s="133"/>
      <c r="R166" s="132">
        <f t="shared" si="119"/>
        <v>0</v>
      </c>
      <c r="S166" s="132">
        <v>50713698</v>
      </c>
      <c r="T166" s="130">
        <v>7335275</v>
      </c>
      <c r="U166" s="132">
        <f>43378423+T166</f>
        <v>50713698</v>
      </c>
      <c r="V166" s="130">
        <f t="shared" si="120"/>
        <v>-50713698</v>
      </c>
      <c r="W166" s="98" t="e">
        <f t="shared" si="116"/>
        <v>#DIV/0!</v>
      </c>
      <c r="X166" s="80"/>
      <c r="Y166" s="306"/>
      <c r="Z166" s="80"/>
      <c r="AA166" s="80"/>
    </row>
    <row r="167" spans="1:27" s="24" customFormat="1" x14ac:dyDescent="0.25">
      <c r="A167" s="118" t="s">
        <v>1085</v>
      </c>
      <c r="B167" s="118" t="s">
        <v>1086</v>
      </c>
      <c r="C167" s="130"/>
      <c r="D167" s="133"/>
      <c r="E167" s="133"/>
      <c r="F167" s="132">
        <f t="shared" si="127"/>
        <v>0</v>
      </c>
      <c r="G167" s="132">
        <v>46932485</v>
      </c>
      <c r="H167" s="130">
        <v>7058547</v>
      </c>
      <c r="I167" s="132">
        <v>46932485</v>
      </c>
      <c r="J167" s="130">
        <f t="shared" si="128"/>
        <v>-46932485</v>
      </c>
      <c r="K167" s="98" t="e">
        <f t="shared" si="114"/>
        <v>#DIV/0!</v>
      </c>
      <c r="L167" s="109"/>
      <c r="M167" s="118" t="s">
        <v>1085</v>
      </c>
      <c r="N167" s="118" t="s">
        <v>1086</v>
      </c>
      <c r="O167" s="130"/>
      <c r="P167" s="133"/>
      <c r="Q167" s="133"/>
      <c r="R167" s="132">
        <f t="shared" si="119"/>
        <v>0</v>
      </c>
      <c r="S167" s="132">
        <v>46932485</v>
      </c>
      <c r="T167" s="130">
        <v>7058547</v>
      </c>
      <c r="U167" s="132">
        <f>39873938+T167</f>
        <v>46932485</v>
      </c>
      <c r="V167" s="130">
        <f t="shared" si="120"/>
        <v>-46932485</v>
      </c>
      <c r="W167" s="98" t="e">
        <f t="shared" si="116"/>
        <v>#DIV/0!</v>
      </c>
      <c r="X167" s="80"/>
      <c r="Y167" s="306"/>
      <c r="Z167" s="80"/>
      <c r="AA167" s="80"/>
    </row>
    <row r="168" spans="1:27" s="24" customFormat="1" x14ac:dyDescent="0.25">
      <c r="A168" s="118" t="s">
        <v>1087</v>
      </c>
      <c r="B168" s="118" t="s">
        <v>1088</v>
      </c>
      <c r="C168" s="130"/>
      <c r="D168" s="133"/>
      <c r="E168" s="133"/>
      <c r="F168" s="132">
        <f t="shared" si="127"/>
        <v>0</v>
      </c>
      <c r="G168" s="132">
        <v>104384985.78</v>
      </c>
      <c r="H168" s="130">
        <v>20781452.789999999</v>
      </c>
      <c r="I168" s="132">
        <v>104384985.78</v>
      </c>
      <c r="J168" s="130">
        <f t="shared" si="128"/>
        <v>-104384985.78</v>
      </c>
      <c r="K168" s="98" t="e">
        <f t="shared" si="114"/>
        <v>#DIV/0!</v>
      </c>
      <c r="L168" s="109"/>
      <c r="M168" s="118" t="s">
        <v>1087</v>
      </c>
      <c r="N168" s="118" t="s">
        <v>1088</v>
      </c>
      <c r="O168" s="130"/>
      <c r="P168" s="133"/>
      <c r="Q168" s="133"/>
      <c r="R168" s="132">
        <f t="shared" si="119"/>
        <v>0</v>
      </c>
      <c r="S168" s="132">
        <v>104384985.78</v>
      </c>
      <c r="T168" s="130">
        <v>20781452.789999999</v>
      </c>
      <c r="U168" s="132">
        <f>83603532.99+T168</f>
        <v>104384985.78</v>
      </c>
      <c r="V168" s="130">
        <f t="shared" si="120"/>
        <v>-104384985.78</v>
      </c>
      <c r="W168" s="98" t="e">
        <f t="shared" si="116"/>
        <v>#DIV/0!</v>
      </c>
      <c r="X168" s="80"/>
      <c r="Y168" s="306"/>
      <c r="Z168" s="80"/>
      <c r="AA168" s="80"/>
    </row>
    <row r="169" spans="1:27" s="24" customFormat="1" x14ac:dyDescent="0.25">
      <c r="A169" s="118" t="s">
        <v>1089</v>
      </c>
      <c r="B169" s="118" t="s">
        <v>1090</v>
      </c>
      <c r="C169" s="130"/>
      <c r="D169" s="133"/>
      <c r="E169" s="133"/>
      <c r="F169" s="132">
        <f t="shared" si="127"/>
        <v>0</v>
      </c>
      <c r="G169" s="132">
        <v>21963496</v>
      </c>
      <c r="H169" s="130">
        <v>5148000</v>
      </c>
      <c r="I169" s="132">
        <v>21963496</v>
      </c>
      <c r="J169" s="130">
        <f t="shared" si="128"/>
        <v>-21963496</v>
      </c>
      <c r="K169" s="98" t="e">
        <f t="shared" si="114"/>
        <v>#DIV/0!</v>
      </c>
      <c r="L169" s="109"/>
      <c r="M169" s="118" t="s">
        <v>1089</v>
      </c>
      <c r="N169" s="118" t="s">
        <v>1090</v>
      </c>
      <c r="O169" s="130"/>
      <c r="P169" s="133"/>
      <c r="Q169" s="133"/>
      <c r="R169" s="132">
        <f t="shared" si="119"/>
        <v>0</v>
      </c>
      <c r="S169" s="132">
        <v>21963496</v>
      </c>
      <c r="T169" s="130">
        <f>5148000</f>
        <v>5148000</v>
      </c>
      <c r="U169" s="132">
        <f>16815496+T169</f>
        <v>21963496</v>
      </c>
      <c r="V169" s="130">
        <f t="shared" si="120"/>
        <v>-21963496</v>
      </c>
      <c r="W169" s="98" t="e">
        <f t="shared" si="116"/>
        <v>#DIV/0!</v>
      </c>
      <c r="X169" s="80"/>
      <c r="Y169" s="306"/>
      <c r="Z169" s="80"/>
      <c r="AA169" s="80"/>
    </row>
    <row r="170" spans="1:27" s="24" customFormat="1" x14ac:dyDescent="0.25">
      <c r="A170" s="118" t="s">
        <v>1321</v>
      </c>
      <c r="B170" s="118" t="s">
        <v>1322</v>
      </c>
      <c r="C170" s="130"/>
      <c r="D170" s="133"/>
      <c r="E170" s="133"/>
      <c r="F170" s="132">
        <f t="shared" si="127"/>
        <v>0</v>
      </c>
      <c r="G170" s="132">
        <v>129810762</v>
      </c>
      <c r="H170" s="130">
        <v>21295745</v>
      </c>
      <c r="I170" s="132">
        <v>129810762</v>
      </c>
      <c r="J170" s="130">
        <f t="shared" si="128"/>
        <v>-129810762</v>
      </c>
      <c r="K170" s="98"/>
      <c r="L170" s="109"/>
      <c r="M170" s="118" t="s">
        <v>1321</v>
      </c>
      <c r="N170" s="118" t="s">
        <v>1322</v>
      </c>
      <c r="O170" s="130"/>
      <c r="P170" s="133"/>
      <c r="Q170" s="133"/>
      <c r="R170" s="132">
        <f t="shared" si="119"/>
        <v>0</v>
      </c>
      <c r="S170" s="132">
        <v>129810762</v>
      </c>
      <c r="T170" s="130">
        <v>21295745</v>
      </c>
      <c r="U170" s="132">
        <f>108515017+T170</f>
        <v>129810762</v>
      </c>
      <c r="V170" s="130">
        <f t="shared" si="120"/>
        <v>-129810762</v>
      </c>
      <c r="W170" s="98"/>
      <c r="X170" s="80"/>
      <c r="Y170" s="306"/>
      <c r="Z170" s="80"/>
      <c r="AA170" s="80"/>
    </row>
    <row r="171" spans="1:27" s="24" customFormat="1" x14ac:dyDescent="0.25">
      <c r="A171" s="149" t="s">
        <v>1091</v>
      </c>
      <c r="B171" s="149" t="s">
        <v>1092</v>
      </c>
      <c r="C171" s="150">
        <f>C172</f>
        <v>0</v>
      </c>
      <c r="D171" s="150">
        <f t="shared" ref="D171:J172" si="129">D172</f>
        <v>0</v>
      </c>
      <c r="E171" s="150">
        <f t="shared" si="129"/>
        <v>0</v>
      </c>
      <c r="F171" s="150">
        <f t="shared" si="129"/>
        <v>0</v>
      </c>
      <c r="G171" s="150">
        <f t="shared" si="129"/>
        <v>0</v>
      </c>
      <c r="H171" s="150">
        <f t="shared" si="129"/>
        <v>0</v>
      </c>
      <c r="I171" s="150">
        <f t="shared" si="129"/>
        <v>0</v>
      </c>
      <c r="J171" s="150">
        <f t="shared" si="129"/>
        <v>0</v>
      </c>
      <c r="K171" s="151" t="e">
        <f t="shared" si="114"/>
        <v>#DIV/0!</v>
      </c>
      <c r="L171" s="109"/>
      <c r="M171" s="149" t="s">
        <v>1091</v>
      </c>
      <c r="N171" s="149" t="s">
        <v>1092</v>
      </c>
      <c r="O171" s="150">
        <f t="shared" ref="O171:Q172" si="130">O172</f>
        <v>0</v>
      </c>
      <c r="P171" s="150">
        <f t="shared" si="130"/>
        <v>0</v>
      </c>
      <c r="Q171" s="150">
        <f t="shared" si="130"/>
        <v>0</v>
      </c>
      <c r="R171" s="150">
        <f t="shared" si="119"/>
        <v>0</v>
      </c>
      <c r="S171" s="150">
        <f>S172</f>
        <v>0</v>
      </c>
      <c r="T171" s="150">
        <v>0</v>
      </c>
      <c r="U171" s="150">
        <v>0</v>
      </c>
      <c r="V171" s="150">
        <f t="shared" si="120"/>
        <v>0</v>
      </c>
      <c r="W171" s="151" t="e">
        <f t="shared" si="116"/>
        <v>#DIV/0!</v>
      </c>
      <c r="X171" s="80"/>
      <c r="Y171" s="306"/>
      <c r="Z171" s="80"/>
      <c r="AA171" s="80"/>
    </row>
    <row r="172" spans="1:27" s="24" customFormat="1" x14ac:dyDescent="0.25">
      <c r="A172" s="149" t="s">
        <v>1093</v>
      </c>
      <c r="B172" s="149" t="s">
        <v>1092</v>
      </c>
      <c r="C172" s="150">
        <f>C173</f>
        <v>0</v>
      </c>
      <c r="D172" s="150">
        <f t="shared" si="129"/>
        <v>0</v>
      </c>
      <c r="E172" s="150">
        <f t="shared" si="129"/>
        <v>0</v>
      </c>
      <c r="F172" s="150">
        <f t="shared" si="129"/>
        <v>0</v>
      </c>
      <c r="G172" s="150">
        <f t="shared" si="129"/>
        <v>0</v>
      </c>
      <c r="H172" s="150">
        <f t="shared" si="129"/>
        <v>0</v>
      </c>
      <c r="I172" s="150">
        <f t="shared" si="129"/>
        <v>0</v>
      </c>
      <c r="J172" s="150">
        <f t="shared" si="129"/>
        <v>0</v>
      </c>
      <c r="K172" s="151" t="e">
        <f t="shared" si="114"/>
        <v>#DIV/0!</v>
      </c>
      <c r="L172" s="109"/>
      <c r="M172" s="149" t="s">
        <v>1093</v>
      </c>
      <c r="N172" s="149" t="s">
        <v>1092</v>
      </c>
      <c r="O172" s="150">
        <f t="shared" si="130"/>
        <v>0</v>
      </c>
      <c r="P172" s="150">
        <f t="shared" si="130"/>
        <v>0</v>
      </c>
      <c r="Q172" s="150">
        <f t="shared" si="130"/>
        <v>0</v>
      </c>
      <c r="R172" s="150">
        <f t="shared" si="119"/>
        <v>0</v>
      </c>
      <c r="S172" s="150">
        <f>S173</f>
        <v>0</v>
      </c>
      <c r="T172" s="150">
        <v>0</v>
      </c>
      <c r="U172" s="150">
        <v>0</v>
      </c>
      <c r="V172" s="150">
        <f t="shared" si="120"/>
        <v>0</v>
      </c>
      <c r="W172" s="151" t="e">
        <f t="shared" si="116"/>
        <v>#DIV/0!</v>
      </c>
      <c r="X172" s="80"/>
      <c r="Y172" s="306"/>
      <c r="Z172" s="80"/>
      <c r="AA172" s="80"/>
    </row>
    <row r="173" spans="1:27" s="24" customFormat="1" x14ac:dyDescent="0.25">
      <c r="A173" s="149" t="s">
        <v>1094</v>
      </c>
      <c r="B173" s="149" t="s">
        <v>1092</v>
      </c>
      <c r="C173" s="150">
        <f>SUM(C174)</f>
        <v>0</v>
      </c>
      <c r="D173" s="150">
        <f t="shared" ref="D173:J173" si="131">SUM(D174)</f>
        <v>0</v>
      </c>
      <c r="E173" s="150">
        <f t="shared" si="131"/>
        <v>0</v>
      </c>
      <c r="F173" s="150">
        <f t="shared" si="131"/>
        <v>0</v>
      </c>
      <c r="G173" s="150">
        <f t="shared" si="131"/>
        <v>0</v>
      </c>
      <c r="H173" s="150">
        <f t="shared" si="131"/>
        <v>0</v>
      </c>
      <c r="I173" s="150">
        <f t="shared" si="131"/>
        <v>0</v>
      </c>
      <c r="J173" s="150">
        <f t="shared" si="131"/>
        <v>0</v>
      </c>
      <c r="K173" s="151" t="e">
        <f t="shared" si="114"/>
        <v>#DIV/0!</v>
      </c>
      <c r="L173" s="109"/>
      <c r="M173" s="149" t="s">
        <v>1094</v>
      </c>
      <c r="N173" s="149" t="s">
        <v>1092</v>
      </c>
      <c r="O173" s="150">
        <f>SUM(O174)</f>
        <v>0</v>
      </c>
      <c r="P173" s="150">
        <f>SUM(P174)</f>
        <v>0</v>
      </c>
      <c r="Q173" s="150">
        <f>SUM(Q174)</f>
        <v>0</v>
      </c>
      <c r="R173" s="150">
        <f t="shared" si="119"/>
        <v>0</v>
      </c>
      <c r="S173" s="150">
        <f>SUM(S174)</f>
        <v>0</v>
      </c>
      <c r="T173" s="150">
        <v>0</v>
      </c>
      <c r="U173" s="150">
        <v>0</v>
      </c>
      <c r="V173" s="150">
        <f t="shared" si="120"/>
        <v>0</v>
      </c>
      <c r="W173" s="151" t="e">
        <f t="shared" si="116"/>
        <v>#DIV/0!</v>
      </c>
      <c r="X173" s="306"/>
      <c r="Y173" s="306"/>
      <c r="Z173" s="80"/>
      <c r="AA173" s="80"/>
    </row>
    <row r="174" spans="1:27" s="24" customFormat="1" x14ac:dyDescent="0.25">
      <c r="A174" s="149" t="s">
        <v>1095</v>
      </c>
      <c r="B174" s="149" t="s">
        <v>1092</v>
      </c>
      <c r="C174" s="150">
        <f>C175</f>
        <v>0</v>
      </c>
      <c r="D174" s="150">
        <f t="shared" ref="D174:J174" si="132">D175</f>
        <v>0</v>
      </c>
      <c r="E174" s="150">
        <f t="shared" si="132"/>
        <v>0</v>
      </c>
      <c r="F174" s="150">
        <f t="shared" si="132"/>
        <v>0</v>
      </c>
      <c r="G174" s="150">
        <f t="shared" si="132"/>
        <v>0</v>
      </c>
      <c r="H174" s="150">
        <f t="shared" si="132"/>
        <v>0</v>
      </c>
      <c r="I174" s="150">
        <f t="shared" si="132"/>
        <v>0</v>
      </c>
      <c r="J174" s="150">
        <f t="shared" si="132"/>
        <v>0</v>
      </c>
      <c r="K174" s="151" t="e">
        <f t="shared" si="114"/>
        <v>#DIV/0!</v>
      </c>
      <c r="L174" s="109"/>
      <c r="M174" s="149" t="s">
        <v>1095</v>
      </c>
      <c r="N174" s="149" t="s">
        <v>1092</v>
      </c>
      <c r="O174" s="150">
        <f>O175</f>
        <v>0</v>
      </c>
      <c r="P174" s="150">
        <f>P175</f>
        <v>0</v>
      </c>
      <c r="Q174" s="150">
        <f>Q175</f>
        <v>0</v>
      </c>
      <c r="R174" s="150">
        <f t="shared" si="119"/>
        <v>0</v>
      </c>
      <c r="S174" s="150">
        <f>S175</f>
        <v>0</v>
      </c>
      <c r="T174" s="150">
        <v>0</v>
      </c>
      <c r="U174" s="150">
        <v>0</v>
      </c>
      <c r="V174" s="150">
        <f t="shared" si="120"/>
        <v>0</v>
      </c>
      <c r="W174" s="151" t="e">
        <f t="shared" si="116"/>
        <v>#DIV/0!</v>
      </c>
      <c r="X174" s="306"/>
      <c r="Y174" s="306"/>
      <c r="Z174" s="80"/>
      <c r="AA174" s="80"/>
    </row>
    <row r="175" spans="1:27" s="24" customFormat="1" x14ac:dyDescent="0.25">
      <c r="A175" s="92" t="s">
        <v>1096</v>
      </c>
      <c r="B175" s="84" t="s">
        <v>1092</v>
      </c>
      <c r="C175" s="128"/>
      <c r="D175" s="128"/>
      <c r="E175" s="128"/>
      <c r="F175" s="128">
        <f>+C175+D175-E175</f>
        <v>0</v>
      </c>
      <c r="G175" s="128"/>
      <c r="H175" s="128"/>
      <c r="I175" s="128"/>
      <c r="J175" s="128">
        <f>+F175-I175</f>
        <v>0</v>
      </c>
      <c r="K175" s="120" t="e">
        <f t="shared" si="114"/>
        <v>#DIV/0!</v>
      </c>
      <c r="L175" s="109"/>
      <c r="M175" s="92" t="s">
        <v>1096</v>
      </c>
      <c r="N175" s="84" t="s">
        <v>1092</v>
      </c>
      <c r="O175" s="128"/>
      <c r="P175" s="128"/>
      <c r="Q175" s="128"/>
      <c r="R175" s="128">
        <f t="shared" si="119"/>
        <v>0</v>
      </c>
      <c r="S175" s="128"/>
      <c r="T175" s="128"/>
      <c r="U175" s="128"/>
      <c r="V175" s="128">
        <f t="shared" si="120"/>
        <v>0</v>
      </c>
      <c r="W175" s="120" t="e">
        <f t="shared" si="116"/>
        <v>#DIV/0!</v>
      </c>
      <c r="X175" s="306"/>
      <c r="Y175" s="306"/>
      <c r="Z175" s="80"/>
      <c r="AA175" s="80"/>
    </row>
    <row r="176" spans="1:27" s="24" customFormat="1" x14ac:dyDescent="0.25">
      <c r="A176" s="149" t="s">
        <v>1097</v>
      </c>
      <c r="B176" s="158" t="s">
        <v>1092</v>
      </c>
      <c r="C176" s="159">
        <f>C177</f>
        <v>0</v>
      </c>
      <c r="D176" s="159">
        <f t="shared" ref="D176:J179" si="133">D177</f>
        <v>0</v>
      </c>
      <c r="E176" s="159">
        <f t="shared" si="133"/>
        <v>0</v>
      </c>
      <c r="F176" s="159">
        <f t="shared" si="133"/>
        <v>0</v>
      </c>
      <c r="G176" s="159">
        <f t="shared" si="133"/>
        <v>0</v>
      </c>
      <c r="H176" s="159">
        <f t="shared" si="133"/>
        <v>0</v>
      </c>
      <c r="I176" s="159">
        <f t="shared" si="133"/>
        <v>0</v>
      </c>
      <c r="J176" s="159">
        <f t="shared" si="133"/>
        <v>0</v>
      </c>
      <c r="K176" s="160" t="e">
        <f t="shared" si="114"/>
        <v>#DIV/0!</v>
      </c>
      <c r="L176" s="109"/>
      <c r="M176" s="149" t="s">
        <v>1097</v>
      </c>
      <c r="N176" s="158" t="s">
        <v>1092</v>
      </c>
      <c r="O176" s="159">
        <f>O177</f>
        <v>0</v>
      </c>
      <c r="P176" s="159">
        <f t="shared" ref="P176:Q179" si="134">P177</f>
        <v>0</v>
      </c>
      <c r="Q176" s="159">
        <f t="shared" si="134"/>
        <v>0</v>
      </c>
      <c r="R176" s="159">
        <f t="shared" si="119"/>
        <v>0</v>
      </c>
      <c r="S176" s="159">
        <f>S177</f>
        <v>0</v>
      </c>
      <c r="T176" s="159">
        <v>0</v>
      </c>
      <c r="U176" s="159">
        <v>0</v>
      </c>
      <c r="V176" s="159">
        <f t="shared" si="120"/>
        <v>0</v>
      </c>
      <c r="W176" s="160" t="e">
        <f t="shared" si="116"/>
        <v>#DIV/0!</v>
      </c>
      <c r="X176" s="306"/>
      <c r="Y176" s="306"/>
      <c r="Z176" s="80"/>
      <c r="AA176" s="80"/>
    </row>
    <row r="177" spans="1:27" s="24" customFormat="1" x14ac:dyDescent="0.25">
      <c r="A177" s="149" t="s">
        <v>1098</v>
      </c>
      <c r="B177" s="149" t="s">
        <v>1099</v>
      </c>
      <c r="C177" s="150">
        <f>C178</f>
        <v>0</v>
      </c>
      <c r="D177" s="150">
        <f t="shared" si="133"/>
        <v>0</v>
      </c>
      <c r="E177" s="150">
        <f t="shared" si="133"/>
        <v>0</v>
      </c>
      <c r="F177" s="150">
        <f t="shared" si="133"/>
        <v>0</v>
      </c>
      <c r="G177" s="150">
        <f t="shared" si="133"/>
        <v>0</v>
      </c>
      <c r="H177" s="150">
        <f t="shared" si="133"/>
        <v>0</v>
      </c>
      <c r="I177" s="150">
        <f t="shared" si="133"/>
        <v>0</v>
      </c>
      <c r="J177" s="150">
        <f t="shared" si="133"/>
        <v>0</v>
      </c>
      <c r="K177" s="151" t="e">
        <f t="shared" si="114"/>
        <v>#DIV/0!</v>
      </c>
      <c r="L177" s="72"/>
      <c r="M177" s="149" t="s">
        <v>1098</v>
      </c>
      <c r="N177" s="149" t="s">
        <v>1099</v>
      </c>
      <c r="O177" s="150">
        <f>O178</f>
        <v>0</v>
      </c>
      <c r="P177" s="150">
        <f t="shared" si="134"/>
        <v>0</v>
      </c>
      <c r="Q177" s="150">
        <f t="shared" si="134"/>
        <v>0</v>
      </c>
      <c r="R177" s="150">
        <f t="shared" si="119"/>
        <v>0</v>
      </c>
      <c r="S177" s="150">
        <f>S178</f>
        <v>0</v>
      </c>
      <c r="T177" s="150">
        <v>0</v>
      </c>
      <c r="U177" s="150">
        <v>0</v>
      </c>
      <c r="V177" s="150">
        <f t="shared" si="120"/>
        <v>0</v>
      </c>
      <c r="W177" s="151" t="e">
        <f t="shared" si="116"/>
        <v>#DIV/0!</v>
      </c>
      <c r="X177" s="306"/>
      <c r="Y177" s="306"/>
      <c r="Z177" s="80"/>
      <c r="AA177" s="80"/>
    </row>
    <row r="178" spans="1:27" s="24" customFormat="1" x14ac:dyDescent="0.25">
      <c r="A178" s="149" t="s">
        <v>1100</v>
      </c>
      <c r="B178" s="149" t="s">
        <v>1099</v>
      </c>
      <c r="C178" s="150">
        <f>C179</f>
        <v>0</v>
      </c>
      <c r="D178" s="150">
        <f t="shared" si="133"/>
        <v>0</v>
      </c>
      <c r="E178" s="150">
        <f t="shared" si="133"/>
        <v>0</v>
      </c>
      <c r="F178" s="150">
        <f t="shared" si="133"/>
        <v>0</v>
      </c>
      <c r="G178" s="150">
        <f t="shared" si="133"/>
        <v>0</v>
      </c>
      <c r="H178" s="150">
        <f t="shared" si="133"/>
        <v>0</v>
      </c>
      <c r="I178" s="150">
        <f t="shared" si="133"/>
        <v>0</v>
      </c>
      <c r="J178" s="150">
        <f t="shared" si="133"/>
        <v>0</v>
      </c>
      <c r="K178" s="151" t="e">
        <f t="shared" si="114"/>
        <v>#DIV/0!</v>
      </c>
      <c r="L178" s="72"/>
      <c r="M178" s="149" t="s">
        <v>1100</v>
      </c>
      <c r="N178" s="149" t="s">
        <v>1099</v>
      </c>
      <c r="O178" s="150">
        <f>O179</f>
        <v>0</v>
      </c>
      <c r="P178" s="150">
        <f t="shared" si="134"/>
        <v>0</v>
      </c>
      <c r="Q178" s="150">
        <f t="shared" si="134"/>
        <v>0</v>
      </c>
      <c r="R178" s="150">
        <f t="shared" si="119"/>
        <v>0</v>
      </c>
      <c r="S178" s="150">
        <f>S179</f>
        <v>0</v>
      </c>
      <c r="T178" s="150">
        <v>0</v>
      </c>
      <c r="U178" s="150">
        <v>0</v>
      </c>
      <c r="V178" s="150">
        <f t="shared" si="120"/>
        <v>0</v>
      </c>
      <c r="W178" s="151" t="e">
        <f t="shared" si="116"/>
        <v>#DIV/0!</v>
      </c>
      <c r="X178" s="306"/>
      <c r="Y178" s="306"/>
      <c r="Z178" s="80"/>
      <c r="AA178" s="80"/>
    </row>
    <row r="179" spans="1:27" s="24" customFormat="1" x14ac:dyDescent="0.25">
      <c r="A179" s="149" t="s">
        <v>1101</v>
      </c>
      <c r="B179" s="149" t="s">
        <v>1099</v>
      </c>
      <c r="C179" s="150">
        <f>C180</f>
        <v>0</v>
      </c>
      <c r="D179" s="150">
        <f t="shared" si="133"/>
        <v>0</v>
      </c>
      <c r="E179" s="150">
        <f t="shared" si="133"/>
        <v>0</v>
      </c>
      <c r="F179" s="150">
        <f t="shared" si="133"/>
        <v>0</v>
      </c>
      <c r="G179" s="150">
        <f t="shared" si="133"/>
        <v>0</v>
      </c>
      <c r="H179" s="150">
        <f t="shared" si="133"/>
        <v>0</v>
      </c>
      <c r="I179" s="150">
        <f t="shared" si="133"/>
        <v>0</v>
      </c>
      <c r="J179" s="150">
        <f t="shared" si="133"/>
        <v>0</v>
      </c>
      <c r="K179" s="151" t="e">
        <f t="shared" si="114"/>
        <v>#DIV/0!</v>
      </c>
      <c r="L179" s="72"/>
      <c r="M179" s="149" t="s">
        <v>1101</v>
      </c>
      <c r="N179" s="149" t="s">
        <v>1099</v>
      </c>
      <c r="O179" s="150">
        <f>O180</f>
        <v>0</v>
      </c>
      <c r="P179" s="150">
        <f t="shared" si="134"/>
        <v>0</v>
      </c>
      <c r="Q179" s="150">
        <f t="shared" si="134"/>
        <v>0</v>
      </c>
      <c r="R179" s="150">
        <f t="shared" si="119"/>
        <v>0</v>
      </c>
      <c r="S179" s="150">
        <f>S180</f>
        <v>0</v>
      </c>
      <c r="T179" s="150">
        <v>0</v>
      </c>
      <c r="U179" s="150">
        <v>0</v>
      </c>
      <c r="V179" s="150">
        <f t="shared" si="120"/>
        <v>0</v>
      </c>
      <c r="W179" s="151" t="e">
        <f t="shared" si="116"/>
        <v>#DIV/0!</v>
      </c>
      <c r="X179" s="306"/>
      <c r="Y179" s="306"/>
      <c r="Z179" s="80"/>
      <c r="AA179" s="80"/>
    </row>
    <row r="180" spans="1:27" s="24" customFormat="1" x14ac:dyDescent="0.25">
      <c r="A180" s="113" t="s">
        <v>1102</v>
      </c>
      <c r="B180" s="113" t="s">
        <v>1099</v>
      </c>
      <c r="C180" s="130"/>
      <c r="D180" s="130"/>
      <c r="E180" s="130"/>
      <c r="F180" s="130">
        <f>+C180+D180-E180</f>
        <v>0</v>
      </c>
      <c r="G180" s="130"/>
      <c r="H180" s="130"/>
      <c r="I180" s="130"/>
      <c r="J180" s="130">
        <f>+F180-I180</f>
        <v>0</v>
      </c>
      <c r="K180" s="95" t="e">
        <f t="shared" si="114"/>
        <v>#DIV/0!</v>
      </c>
      <c r="L180" s="72"/>
      <c r="M180" s="113" t="s">
        <v>1102</v>
      </c>
      <c r="N180" s="113" t="s">
        <v>1099</v>
      </c>
      <c r="O180" s="130"/>
      <c r="P180" s="130"/>
      <c r="Q180" s="130"/>
      <c r="R180" s="130">
        <f t="shared" si="119"/>
        <v>0</v>
      </c>
      <c r="S180" s="130"/>
      <c r="T180" s="130"/>
      <c r="U180" s="130"/>
      <c r="V180" s="130">
        <f t="shared" si="120"/>
        <v>0</v>
      </c>
      <c r="W180" s="95" t="e">
        <f t="shared" si="116"/>
        <v>#DIV/0!</v>
      </c>
      <c r="X180" s="306"/>
      <c r="Y180" s="306"/>
      <c r="Z180" s="80"/>
      <c r="AA180" s="80"/>
    </row>
    <row r="181" spans="1:27" s="24" customFormat="1" x14ac:dyDescent="0.25">
      <c r="A181" s="148" t="s">
        <v>1103</v>
      </c>
      <c r="B181" s="149" t="s">
        <v>1099</v>
      </c>
      <c r="C181" s="150">
        <f>C182</f>
        <v>0</v>
      </c>
      <c r="D181" s="150">
        <f t="shared" ref="D181:J184" si="135">D182</f>
        <v>0</v>
      </c>
      <c r="E181" s="150">
        <f t="shared" si="135"/>
        <v>0</v>
      </c>
      <c r="F181" s="150">
        <f t="shared" si="135"/>
        <v>0</v>
      </c>
      <c r="G181" s="150">
        <f t="shared" si="135"/>
        <v>0</v>
      </c>
      <c r="H181" s="150">
        <f t="shared" si="135"/>
        <v>0</v>
      </c>
      <c r="I181" s="150">
        <f t="shared" si="135"/>
        <v>0</v>
      </c>
      <c r="J181" s="150">
        <f t="shared" si="135"/>
        <v>0</v>
      </c>
      <c r="K181" s="161" t="e">
        <f t="shared" si="114"/>
        <v>#DIV/0!</v>
      </c>
      <c r="L181" s="72"/>
      <c r="M181" s="148" t="s">
        <v>1103</v>
      </c>
      <c r="N181" s="149" t="s">
        <v>1099</v>
      </c>
      <c r="O181" s="150">
        <f>O182</f>
        <v>0</v>
      </c>
      <c r="P181" s="150">
        <f t="shared" ref="P181:Q184" si="136">P182</f>
        <v>0</v>
      </c>
      <c r="Q181" s="150">
        <f t="shared" si="136"/>
        <v>0</v>
      </c>
      <c r="R181" s="150">
        <f t="shared" si="119"/>
        <v>0</v>
      </c>
      <c r="S181" s="150">
        <f>S182</f>
        <v>0</v>
      </c>
      <c r="T181" s="150">
        <v>0</v>
      </c>
      <c r="U181" s="150">
        <v>0</v>
      </c>
      <c r="V181" s="150">
        <f t="shared" si="120"/>
        <v>0</v>
      </c>
      <c r="W181" s="161" t="e">
        <f t="shared" si="116"/>
        <v>#DIV/0!</v>
      </c>
      <c r="X181" s="306"/>
      <c r="Y181" s="306"/>
      <c r="Z181" s="80"/>
      <c r="AA181" s="80"/>
    </row>
    <row r="182" spans="1:27" s="24" customFormat="1" x14ac:dyDescent="0.25">
      <c r="A182" s="148" t="s">
        <v>1104</v>
      </c>
      <c r="B182" s="148" t="s">
        <v>1105</v>
      </c>
      <c r="C182" s="152">
        <f>C183</f>
        <v>0</v>
      </c>
      <c r="D182" s="152">
        <f t="shared" si="135"/>
        <v>0</v>
      </c>
      <c r="E182" s="152">
        <f t="shared" si="135"/>
        <v>0</v>
      </c>
      <c r="F182" s="152">
        <f t="shared" si="135"/>
        <v>0</v>
      </c>
      <c r="G182" s="152">
        <f t="shared" si="135"/>
        <v>0</v>
      </c>
      <c r="H182" s="152">
        <f t="shared" si="135"/>
        <v>0</v>
      </c>
      <c r="I182" s="152">
        <f t="shared" si="135"/>
        <v>0</v>
      </c>
      <c r="J182" s="152">
        <f t="shared" si="135"/>
        <v>0</v>
      </c>
      <c r="K182" s="151" t="e">
        <f t="shared" si="114"/>
        <v>#DIV/0!</v>
      </c>
      <c r="L182" s="72"/>
      <c r="M182" s="148" t="s">
        <v>1104</v>
      </c>
      <c r="N182" s="148" t="s">
        <v>1105</v>
      </c>
      <c r="O182" s="152">
        <f>O183</f>
        <v>0</v>
      </c>
      <c r="P182" s="152">
        <f t="shared" si="136"/>
        <v>0</v>
      </c>
      <c r="Q182" s="152">
        <f t="shared" si="136"/>
        <v>0</v>
      </c>
      <c r="R182" s="152">
        <f t="shared" si="119"/>
        <v>0</v>
      </c>
      <c r="S182" s="152">
        <f>S183</f>
        <v>0</v>
      </c>
      <c r="T182" s="152">
        <v>0</v>
      </c>
      <c r="U182" s="152">
        <v>0</v>
      </c>
      <c r="V182" s="152">
        <f t="shared" si="120"/>
        <v>0</v>
      </c>
      <c r="W182" s="151" t="e">
        <f t="shared" si="116"/>
        <v>#DIV/0!</v>
      </c>
      <c r="X182" s="306"/>
      <c r="Y182" s="306"/>
      <c r="Z182" s="80"/>
      <c r="AA182" s="80"/>
    </row>
    <row r="183" spans="1:27" s="24" customFormat="1" x14ac:dyDescent="0.25">
      <c r="A183" s="148" t="s">
        <v>1106</v>
      </c>
      <c r="B183" s="148" t="s">
        <v>1107</v>
      </c>
      <c r="C183" s="152">
        <f>C184</f>
        <v>0</v>
      </c>
      <c r="D183" s="152">
        <f t="shared" si="135"/>
        <v>0</v>
      </c>
      <c r="E183" s="152">
        <f t="shared" si="135"/>
        <v>0</v>
      </c>
      <c r="F183" s="152">
        <f t="shared" si="135"/>
        <v>0</v>
      </c>
      <c r="G183" s="152">
        <f t="shared" si="135"/>
        <v>0</v>
      </c>
      <c r="H183" s="152">
        <f t="shared" si="135"/>
        <v>0</v>
      </c>
      <c r="I183" s="152">
        <f t="shared" si="135"/>
        <v>0</v>
      </c>
      <c r="J183" s="152">
        <f t="shared" si="135"/>
        <v>0</v>
      </c>
      <c r="K183" s="151" t="e">
        <f t="shared" si="114"/>
        <v>#DIV/0!</v>
      </c>
      <c r="L183" s="72"/>
      <c r="M183" s="148" t="s">
        <v>1106</v>
      </c>
      <c r="N183" s="148" t="s">
        <v>1107</v>
      </c>
      <c r="O183" s="152">
        <f>O184</f>
        <v>0</v>
      </c>
      <c r="P183" s="152">
        <f t="shared" si="136"/>
        <v>0</v>
      </c>
      <c r="Q183" s="152">
        <f t="shared" si="136"/>
        <v>0</v>
      </c>
      <c r="R183" s="152">
        <f t="shared" si="119"/>
        <v>0</v>
      </c>
      <c r="S183" s="152">
        <f>S184</f>
        <v>0</v>
      </c>
      <c r="T183" s="152">
        <v>0</v>
      </c>
      <c r="U183" s="152">
        <v>0</v>
      </c>
      <c r="V183" s="152">
        <f t="shared" si="120"/>
        <v>0</v>
      </c>
      <c r="W183" s="151" t="e">
        <f t="shared" si="116"/>
        <v>#DIV/0!</v>
      </c>
      <c r="X183" s="306"/>
      <c r="Y183" s="306"/>
      <c r="Z183" s="80"/>
      <c r="AA183" s="80"/>
    </row>
    <row r="184" spans="1:27" s="24" customFormat="1" x14ac:dyDescent="0.25">
      <c r="A184" s="99" t="s">
        <v>1108</v>
      </c>
      <c r="B184" s="99" t="s">
        <v>1109</v>
      </c>
      <c r="C184" s="141">
        <f>C185</f>
        <v>0</v>
      </c>
      <c r="D184" s="141">
        <f t="shared" si="135"/>
        <v>0</v>
      </c>
      <c r="E184" s="141">
        <f t="shared" si="135"/>
        <v>0</v>
      </c>
      <c r="F184" s="141">
        <f t="shared" si="135"/>
        <v>0</v>
      </c>
      <c r="G184" s="141">
        <f t="shared" si="135"/>
        <v>0</v>
      </c>
      <c r="H184" s="141">
        <f t="shared" si="135"/>
        <v>0</v>
      </c>
      <c r="I184" s="141">
        <f t="shared" si="135"/>
        <v>0</v>
      </c>
      <c r="J184" s="141">
        <f t="shared" si="135"/>
        <v>0</v>
      </c>
      <c r="K184" s="83" t="e">
        <f t="shared" si="114"/>
        <v>#DIV/0!</v>
      </c>
      <c r="L184" s="72"/>
      <c r="M184" s="99" t="s">
        <v>1108</v>
      </c>
      <c r="N184" s="99" t="s">
        <v>1109</v>
      </c>
      <c r="O184" s="141">
        <f>O185</f>
        <v>0</v>
      </c>
      <c r="P184" s="141">
        <f t="shared" si="136"/>
        <v>0</v>
      </c>
      <c r="Q184" s="141">
        <f t="shared" si="136"/>
        <v>0</v>
      </c>
      <c r="R184" s="141">
        <f t="shared" si="119"/>
        <v>0</v>
      </c>
      <c r="S184" s="141">
        <f>S185</f>
        <v>0</v>
      </c>
      <c r="T184" s="141">
        <v>0</v>
      </c>
      <c r="U184" s="141">
        <v>0</v>
      </c>
      <c r="V184" s="141">
        <f t="shared" si="120"/>
        <v>0</v>
      </c>
      <c r="W184" s="83" t="e">
        <f t="shared" si="116"/>
        <v>#DIV/0!</v>
      </c>
      <c r="X184" s="306"/>
      <c r="Y184" s="306"/>
      <c r="Z184" s="80"/>
      <c r="AA184" s="80"/>
    </row>
    <row r="185" spans="1:27" s="24" customFormat="1" x14ac:dyDescent="0.25">
      <c r="A185" s="121" t="s">
        <v>1110</v>
      </c>
      <c r="B185" s="122" t="s">
        <v>1111</v>
      </c>
      <c r="C185" s="142"/>
      <c r="D185" s="142"/>
      <c r="E185" s="142"/>
      <c r="F185" s="142">
        <f>+C185+D185-E185</f>
        <v>0</v>
      </c>
      <c r="G185" s="142"/>
      <c r="H185" s="142"/>
      <c r="I185" s="142"/>
      <c r="J185" s="142">
        <f>+F185-I185</f>
        <v>0</v>
      </c>
      <c r="K185" s="98" t="e">
        <f t="shared" si="114"/>
        <v>#DIV/0!</v>
      </c>
      <c r="L185" s="72"/>
      <c r="M185" s="243" t="s">
        <v>1110</v>
      </c>
      <c r="N185" s="122" t="s">
        <v>1111</v>
      </c>
      <c r="O185" s="142"/>
      <c r="P185" s="142"/>
      <c r="Q185" s="142"/>
      <c r="R185" s="142">
        <f t="shared" si="119"/>
        <v>0</v>
      </c>
      <c r="S185" s="142"/>
      <c r="T185" s="142"/>
      <c r="U185" s="142"/>
      <c r="V185" s="142">
        <f t="shared" si="120"/>
        <v>0</v>
      </c>
      <c r="W185" s="98" t="e">
        <f t="shared" si="116"/>
        <v>#DIV/0!</v>
      </c>
      <c r="X185" s="306"/>
      <c r="Y185" s="306"/>
      <c r="Z185" s="80"/>
      <c r="AA185" s="80"/>
    </row>
    <row r="186" spans="1:27" s="24" customFormat="1" x14ac:dyDescent="0.25">
      <c r="A186" s="148" t="s">
        <v>1112</v>
      </c>
      <c r="B186" s="163" t="s">
        <v>1111</v>
      </c>
      <c r="C186" s="150">
        <f>C187</f>
        <v>0</v>
      </c>
      <c r="D186" s="150">
        <f t="shared" ref="D186:J189" si="137">D187</f>
        <v>0</v>
      </c>
      <c r="E186" s="150">
        <f t="shared" si="137"/>
        <v>0</v>
      </c>
      <c r="F186" s="150">
        <f t="shared" si="137"/>
        <v>0</v>
      </c>
      <c r="G186" s="150">
        <f t="shared" si="137"/>
        <v>0</v>
      </c>
      <c r="H186" s="150">
        <f t="shared" si="137"/>
        <v>0</v>
      </c>
      <c r="I186" s="150">
        <f t="shared" si="137"/>
        <v>0</v>
      </c>
      <c r="J186" s="150">
        <f t="shared" si="137"/>
        <v>0</v>
      </c>
      <c r="K186" s="161" t="e">
        <f t="shared" si="114"/>
        <v>#DIV/0!</v>
      </c>
      <c r="L186" s="72"/>
      <c r="M186" s="148" t="s">
        <v>1112</v>
      </c>
      <c r="N186" s="244" t="s">
        <v>1111</v>
      </c>
      <c r="O186" s="150">
        <f>O187</f>
        <v>0</v>
      </c>
      <c r="P186" s="150">
        <f t="shared" ref="P186:Q189" si="138">P187</f>
        <v>0</v>
      </c>
      <c r="Q186" s="150">
        <f t="shared" si="138"/>
        <v>0</v>
      </c>
      <c r="R186" s="150">
        <f t="shared" si="119"/>
        <v>0</v>
      </c>
      <c r="S186" s="150">
        <f>S187</f>
        <v>0</v>
      </c>
      <c r="T186" s="150">
        <v>0</v>
      </c>
      <c r="U186" s="150">
        <v>0</v>
      </c>
      <c r="V186" s="150">
        <f t="shared" si="120"/>
        <v>0</v>
      </c>
      <c r="W186" s="161" t="e">
        <f t="shared" si="116"/>
        <v>#DIV/0!</v>
      </c>
      <c r="X186" s="306"/>
      <c r="Y186" s="306"/>
      <c r="Z186" s="306"/>
      <c r="AA186" s="80"/>
    </row>
    <row r="187" spans="1:27" s="24" customFormat="1" x14ac:dyDescent="0.25">
      <c r="A187" s="148" t="s">
        <v>1113</v>
      </c>
      <c r="B187" s="148" t="s">
        <v>1114</v>
      </c>
      <c r="C187" s="152">
        <f>C188</f>
        <v>0</v>
      </c>
      <c r="D187" s="152">
        <f t="shared" si="137"/>
        <v>0</v>
      </c>
      <c r="E187" s="152">
        <f t="shared" si="137"/>
        <v>0</v>
      </c>
      <c r="F187" s="152">
        <f t="shared" si="137"/>
        <v>0</v>
      </c>
      <c r="G187" s="152">
        <f t="shared" si="137"/>
        <v>0</v>
      </c>
      <c r="H187" s="152">
        <f t="shared" si="137"/>
        <v>0</v>
      </c>
      <c r="I187" s="152">
        <f t="shared" si="137"/>
        <v>0</v>
      </c>
      <c r="J187" s="152">
        <f t="shared" si="137"/>
        <v>0</v>
      </c>
      <c r="K187" s="151" t="e">
        <f t="shared" si="114"/>
        <v>#DIV/0!</v>
      </c>
      <c r="L187" s="72"/>
      <c r="M187" s="148" t="s">
        <v>1113</v>
      </c>
      <c r="N187" s="148" t="s">
        <v>1114</v>
      </c>
      <c r="O187" s="152">
        <f>O188</f>
        <v>0</v>
      </c>
      <c r="P187" s="152">
        <f t="shared" si="138"/>
        <v>0</v>
      </c>
      <c r="Q187" s="152">
        <f t="shared" si="138"/>
        <v>0</v>
      </c>
      <c r="R187" s="152">
        <f t="shared" si="119"/>
        <v>0</v>
      </c>
      <c r="S187" s="152">
        <f>S188</f>
        <v>0</v>
      </c>
      <c r="T187" s="152">
        <v>0</v>
      </c>
      <c r="U187" s="152">
        <v>0</v>
      </c>
      <c r="V187" s="152">
        <f t="shared" si="120"/>
        <v>0</v>
      </c>
      <c r="W187" s="151" t="e">
        <f t="shared" si="116"/>
        <v>#DIV/0!</v>
      </c>
      <c r="X187" s="306"/>
      <c r="Y187" s="306"/>
      <c r="Z187" s="306"/>
      <c r="AA187" s="80"/>
    </row>
    <row r="188" spans="1:27" s="24" customFormat="1" x14ac:dyDescent="0.25">
      <c r="A188" s="148" t="s">
        <v>1115</v>
      </c>
      <c r="B188" s="148" t="s">
        <v>1114</v>
      </c>
      <c r="C188" s="152">
        <f>C189</f>
        <v>0</v>
      </c>
      <c r="D188" s="152">
        <f t="shared" si="137"/>
        <v>0</v>
      </c>
      <c r="E188" s="152">
        <f t="shared" si="137"/>
        <v>0</v>
      </c>
      <c r="F188" s="152">
        <f t="shared" si="137"/>
        <v>0</v>
      </c>
      <c r="G188" s="152">
        <f t="shared" si="137"/>
        <v>0</v>
      </c>
      <c r="H188" s="152">
        <f t="shared" si="137"/>
        <v>0</v>
      </c>
      <c r="I188" s="152">
        <f t="shared" si="137"/>
        <v>0</v>
      </c>
      <c r="J188" s="152">
        <f t="shared" si="137"/>
        <v>0</v>
      </c>
      <c r="K188" s="151" t="e">
        <f t="shared" si="114"/>
        <v>#DIV/0!</v>
      </c>
      <c r="L188" s="72"/>
      <c r="M188" s="148" t="s">
        <v>1115</v>
      </c>
      <c r="N188" s="148" t="s">
        <v>1114</v>
      </c>
      <c r="O188" s="152">
        <f>O189</f>
        <v>0</v>
      </c>
      <c r="P188" s="152">
        <f t="shared" si="138"/>
        <v>0</v>
      </c>
      <c r="Q188" s="152">
        <f t="shared" si="138"/>
        <v>0</v>
      </c>
      <c r="R188" s="152">
        <f t="shared" si="119"/>
        <v>0</v>
      </c>
      <c r="S188" s="152">
        <f>S189</f>
        <v>0</v>
      </c>
      <c r="T188" s="152">
        <v>0</v>
      </c>
      <c r="U188" s="152">
        <v>0</v>
      </c>
      <c r="V188" s="152">
        <f t="shared" si="120"/>
        <v>0</v>
      </c>
      <c r="W188" s="151" t="e">
        <f t="shared" si="116"/>
        <v>#DIV/0!</v>
      </c>
      <c r="X188" s="306"/>
      <c r="Y188" s="306"/>
      <c r="Z188" s="306"/>
      <c r="AA188" s="306"/>
    </row>
    <row r="189" spans="1:27" s="24" customFormat="1" x14ac:dyDescent="0.25">
      <c r="A189" s="99" t="s">
        <v>1116</v>
      </c>
      <c r="B189" s="99" t="s">
        <v>1114</v>
      </c>
      <c r="C189" s="141">
        <f>C190</f>
        <v>0</v>
      </c>
      <c r="D189" s="141">
        <f t="shared" si="137"/>
        <v>0</v>
      </c>
      <c r="E189" s="141">
        <f t="shared" si="137"/>
        <v>0</v>
      </c>
      <c r="F189" s="141">
        <f t="shared" si="137"/>
        <v>0</v>
      </c>
      <c r="G189" s="141">
        <f t="shared" si="137"/>
        <v>0</v>
      </c>
      <c r="H189" s="141">
        <f t="shared" si="137"/>
        <v>0</v>
      </c>
      <c r="I189" s="141">
        <f t="shared" si="137"/>
        <v>0</v>
      </c>
      <c r="J189" s="141">
        <f t="shared" si="137"/>
        <v>0</v>
      </c>
      <c r="K189" s="83" t="e">
        <f t="shared" si="114"/>
        <v>#DIV/0!</v>
      </c>
      <c r="L189" s="72"/>
      <c r="M189" s="99" t="s">
        <v>1116</v>
      </c>
      <c r="N189" s="99" t="s">
        <v>1114</v>
      </c>
      <c r="O189" s="141">
        <f>O190</f>
        <v>0</v>
      </c>
      <c r="P189" s="141">
        <f t="shared" si="138"/>
        <v>0</v>
      </c>
      <c r="Q189" s="141">
        <f t="shared" si="138"/>
        <v>0</v>
      </c>
      <c r="R189" s="141">
        <f t="shared" si="119"/>
        <v>0</v>
      </c>
      <c r="S189" s="141">
        <f>S190</f>
        <v>0</v>
      </c>
      <c r="T189" s="141">
        <v>0</v>
      </c>
      <c r="U189" s="141">
        <v>0</v>
      </c>
      <c r="V189" s="141">
        <f t="shared" si="120"/>
        <v>0</v>
      </c>
      <c r="W189" s="83" t="e">
        <f t="shared" si="116"/>
        <v>#DIV/0!</v>
      </c>
      <c r="X189" s="306"/>
      <c r="Y189" s="306"/>
      <c r="Z189" s="306"/>
      <c r="AA189" s="306"/>
    </row>
    <row r="190" spans="1:27" s="24" customFormat="1" x14ac:dyDescent="0.25">
      <c r="A190" s="123" t="s">
        <v>1117</v>
      </c>
      <c r="B190" s="122" t="s">
        <v>1114</v>
      </c>
      <c r="C190" s="142"/>
      <c r="D190" s="142"/>
      <c r="E190" s="142"/>
      <c r="F190" s="142">
        <f>+C190+D190-E190</f>
        <v>0</v>
      </c>
      <c r="G190" s="142"/>
      <c r="H190" s="142"/>
      <c r="I190" s="142"/>
      <c r="J190" s="142">
        <f>+F190-I190</f>
        <v>0</v>
      </c>
      <c r="K190" s="98" t="e">
        <f t="shared" si="114"/>
        <v>#DIV/0!</v>
      </c>
      <c r="L190" s="72"/>
      <c r="M190" s="245" t="s">
        <v>1117</v>
      </c>
      <c r="N190" s="122" t="s">
        <v>1114</v>
      </c>
      <c r="O190" s="142"/>
      <c r="P190" s="142"/>
      <c r="Q190" s="142"/>
      <c r="R190" s="142">
        <f t="shared" si="119"/>
        <v>0</v>
      </c>
      <c r="S190" s="142"/>
      <c r="T190" s="142"/>
      <c r="U190" s="142"/>
      <c r="V190" s="142">
        <f t="shared" si="120"/>
        <v>0</v>
      </c>
      <c r="W190" s="98" t="e">
        <f t="shared" si="116"/>
        <v>#DIV/0!</v>
      </c>
      <c r="X190" s="306"/>
      <c r="Y190" s="306"/>
      <c r="Z190" s="306"/>
      <c r="AA190" s="306"/>
    </row>
    <row r="191" spans="1:27" s="24" customFormat="1" x14ac:dyDescent="0.25">
      <c r="A191" s="181">
        <v>210</v>
      </c>
      <c r="B191" s="148" t="s">
        <v>801</v>
      </c>
      <c r="C191" s="182">
        <f>C192</f>
        <v>0</v>
      </c>
      <c r="D191" s="182">
        <f t="shared" ref="D191:J194" si="139">D192</f>
        <v>21895454947.549999</v>
      </c>
      <c r="E191" s="182">
        <f t="shared" si="139"/>
        <v>0</v>
      </c>
      <c r="F191" s="182">
        <f t="shared" si="139"/>
        <v>21895454947.549999</v>
      </c>
      <c r="G191" s="182">
        <f t="shared" si="139"/>
        <v>0</v>
      </c>
      <c r="H191" s="182">
        <f t="shared" si="139"/>
        <v>0</v>
      </c>
      <c r="I191" s="182">
        <f t="shared" si="139"/>
        <v>0</v>
      </c>
      <c r="J191" s="182">
        <f t="shared" si="139"/>
        <v>21895454947.549999</v>
      </c>
      <c r="K191" s="183">
        <f t="shared" si="114"/>
        <v>1</v>
      </c>
      <c r="L191" s="72"/>
      <c r="M191" s="246">
        <v>210</v>
      </c>
      <c r="N191" s="148" t="s">
        <v>801</v>
      </c>
      <c r="O191" s="247">
        <f>O192</f>
        <v>0</v>
      </c>
      <c r="P191" s="247">
        <f t="shared" ref="P191:V194" si="140">P192</f>
        <v>21895454947.549999</v>
      </c>
      <c r="Q191" s="247">
        <f t="shared" si="140"/>
        <v>0</v>
      </c>
      <c r="R191" s="247">
        <f t="shared" si="140"/>
        <v>21895454947.549999</v>
      </c>
      <c r="S191" s="247">
        <f t="shared" si="140"/>
        <v>0</v>
      </c>
      <c r="T191" s="247">
        <f t="shared" si="140"/>
        <v>0</v>
      </c>
      <c r="U191" s="247">
        <f t="shared" si="140"/>
        <v>0</v>
      </c>
      <c r="V191" s="247">
        <f t="shared" si="140"/>
        <v>21895454947.549999</v>
      </c>
      <c r="W191" s="248">
        <f t="shared" si="116"/>
        <v>1</v>
      </c>
      <c r="X191" s="306"/>
      <c r="Y191" s="306"/>
      <c r="Z191" s="306"/>
      <c r="AA191" s="306"/>
    </row>
    <row r="192" spans="1:27" s="24" customFormat="1" x14ac:dyDescent="0.25">
      <c r="A192" s="148">
        <v>2101</v>
      </c>
      <c r="B192" s="148" t="s">
        <v>801</v>
      </c>
      <c r="C192" s="152">
        <f>C193</f>
        <v>0</v>
      </c>
      <c r="D192" s="152">
        <f t="shared" si="139"/>
        <v>21895454947.549999</v>
      </c>
      <c r="E192" s="152">
        <f t="shared" si="139"/>
        <v>0</v>
      </c>
      <c r="F192" s="152">
        <f t="shared" si="139"/>
        <v>21895454947.549999</v>
      </c>
      <c r="G192" s="152">
        <f t="shared" si="139"/>
        <v>0</v>
      </c>
      <c r="H192" s="152">
        <f t="shared" si="139"/>
        <v>0</v>
      </c>
      <c r="I192" s="152">
        <f t="shared" si="139"/>
        <v>0</v>
      </c>
      <c r="J192" s="152">
        <f t="shared" si="139"/>
        <v>21895454947.549999</v>
      </c>
      <c r="K192" s="151">
        <f t="shared" si="114"/>
        <v>1</v>
      </c>
      <c r="L192" s="72"/>
      <c r="M192" s="148">
        <v>2101</v>
      </c>
      <c r="N192" s="148" t="s">
        <v>801</v>
      </c>
      <c r="O192" s="152">
        <f>O193</f>
        <v>0</v>
      </c>
      <c r="P192" s="152">
        <f t="shared" si="140"/>
        <v>21895454947.549999</v>
      </c>
      <c r="Q192" s="152">
        <f t="shared" si="140"/>
        <v>0</v>
      </c>
      <c r="R192" s="152">
        <f t="shared" si="140"/>
        <v>21895454947.549999</v>
      </c>
      <c r="S192" s="152">
        <f t="shared" si="140"/>
        <v>0</v>
      </c>
      <c r="T192" s="152">
        <f t="shared" si="140"/>
        <v>0</v>
      </c>
      <c r="U192" s="152">
        <f t="shared" si="140"/>
        <v>0</v>
      </c>
      <c r="V192" s="152">
        <f t="shared" si="140"/>
        <v>21895454947.549999</v>
      </c>
      <c r="W192" s="151">
        <f t="shared" si="116"/>
        <v>1</v>
      </c>
      <c r="X192" s="306"/>
      <c r="Y192" s="306"/>
      <c r="Z192" s="306"/>
      <c r="AA192" s="306"/>
    </row>
    <row r="193" spans="1:29" s="24" customFormat="1" x14ac:dyDescent="0.25">
      <c r="A193" s="148">
        <v>210101</v>
      </c>
      <c r="B193" s="148" t="s">
        <v>801</v>
      </c>
      <c r="C193" s="152">
        <f>C194</f>
        <v>0</v>
      </c>
      <c r="D193" s="152">
        <f t="shared" si="139"/>
        <v>21895454947.549999</v>
      </c>
      <c r="E193" s="152">
        <f t="shared" si="139"/>
        <v>0</v>
      </c>
      <c r="F193" s="152">
        <f t="shared" si="139"/>
        <v>21895454947.549999</v>
      </c>
      <c r="G193" s="152">
        <f t="shared" si="139"/>
        <v>0</v>
      </c>
      <c r="H193" s="152">
        <f t="shared" si="139"/>
        <v>0</v>
      </c>
      <c r="I193" s="152">
        <f t="shared" si="139"/>
        <v>0</v>
      </c>
      <c r="J193" s="152">
        <f t="shared" si="139"/>
        <v>21895454947.549999</v>
      </c>
      <c r="K193" s="151">
        <f t="shared" si="114"/>
        <v>1</v>
      </c>
      <c r="L193" s="72"/>
      <c r="M193" s="148">
        <v>210101</v>
      </c>
      <c r="N193" s="148" t="s">
        <v>801</v>
      </c>
      <c r="O193" s="152">
        <f>O194</f>
        <v>0</v>
      </c>
      <c r="P193" s="152">
        <f t="shared" si="140"/>
        <v>21895454947.549999</v>
      </c>
      <c r="Q193" s="152">
        <f t="shared" si="140"/>
        <v>0</v>
      </c>
      <c r="R193" s="152">
        <f t="shared" si="140"/>
        <v>21895454947.549999</v>
      </c>
      <c r="S193" s="152">
        <f t="shared" si="140"/>
        <v>0</v>
      </c>
      <c r="T193" s="152">
        <f t="shared" si="140"/>
        <v>0</v>
      </c>
      <c r="U193" s="152">
        <f t="shared" si="140"/>
        <v>0</v>
      </c>
      <c r="V193" s="152">
        <f t="shared" si="140"/>
        <v>21895454947.549999</v>
      </c>
      <c r="W193" s="151">
        <f t="shared" si="116"/>
        <v>1</v>
      </c>
      <c r="X193" s="306"/>
      <c r="Y193" s="306"/>
      <c r="Z193" s="306"/>
      <c r="AA193" s="306"/>
      <c r="AB193" s="306"/>
      <c r="AC193" s="306"/>
    </row>
    <row r="194" spans="1:29" s="24" customFormat="1" x14ac:dyDescent="0.25">
      <c r="A194" s="99">
        <v>2101011</v>
      </c>
      <c r="B194" s="99" t="s">
        <v>801</v>
      </c>
      <c r="C194" s="141">
        <f>C195</f>
        <v>0</v>
      </c>
      <c r="D194" s="141">
        <f t="shared" si="139"/>
        <v>21895454947.549999</v>
      </c>
      <c r="E194" s="141">
        <f t="shared" si="139"/>
        <v>0</v>
      </c>
      <c r="F194" s="141">
        <f t="shared" si="139"/>
        <v>21895454947.549999</v>
      </c>
      <c r="G194" s="141">
        <f t="shared" si="139"/>
        <v>0</v>
      </c>
      <c r="H194" s="141">
        <f t="shared" si="139"/>
        <v>0</v>
      </c>
      <c r="I194" s="141">
        <f t="shared" si="139"/>
        <v>0</v>
      </c>
      <c r="J194" s="141">
        <f t="shared" si="139"/>
        <v>21895454947.549999</v>
      </c>
      <c r="K194" s="83">
        <f t="shared" si="114"/>
        <v>1</v>
      </c>
      <c r="L194" s="115"/>
      <c r="M194" s="99">
        <v>2101011</v>
      </c>
      <c r="N194" s="99" t="s">
        <v>801</v>
      </c>
      <c r="O194" s="141">
        <f>O195</f>
        <v>0</v>
      </c>
      <c r="P194" s="141">
        <f t="shared" si="140"/>
        <v>21895454947.549999</v>
      </c>
      <c r="Q194" s="141">
        <f t="shared" si="140"/>
        <v>0</v>
      </c>
      <c r="R194" s="141">
        <f t="shared" si="140"/>
        <v>21895454947.549999</v>
      </c>
      <c r="S194" s="141">
        <f t="shared" si="140"/>
        <v>0</v>
      </c>
      <c r="T194" s="141">
        <f t="shared" si="140"/>
        <v>0</v>
      </c>
      <c r="U194" s="141">
        <f t="shared" si="140"/>
        <v>0</v>
      </c>
      <c r="V194" s="141">
        <f t="shared" si="140"/>
        <v>21895454947.549999</v>
      </c>
      <c r="W194" s="83">
        <f t="shared" si="116"/>
        <v>1</v>
      </c>
      <c r="X194" s="125"/>
      <c r="Y194" s="125"/>
      <c r="Z194" s="125"/>
      <c r="AA194" s="125"/>
      <c r="AB194" s="125"/>
      <c r="AC194" s="125"/>
    </row>
    <row r="195" spans="1:29" x14ac:dyDescent="0.25">
      <c r="A195" s="119">
        <v>210101101</v>
      </c>
      <c r="B195" s="124" t="s">
        <v>801</v>
      </c>
      <c r="C195" s="143"/>
      <c r="D195" s="143">
        <f>21848454947.55+47000000</f>
        <v>21895454947.549999</v>
      </c>
      <c r="E195" s="143"/>
      <c r="F195" s="143">
        <f>+C195+D195-E195</f>
        <v>21895454947.549999</v>
      </c>
      <c r="G195" s="143"/>
      <c r="H195" s="143"/>
      <c r="I195" s="143"/>
      <c r="J195" s="143">
        <f>+F195-I195</f>
        <v>21895454947.549999</v>
      </c>
      <c r="K195" s="120">
        <f t="shared" si="114"/>
        <v>1</v>
      </c>
      <c r="M195" s="119">
        <v>210101101</v>
      </c>
      <c r="N195" s="124" t="s">
        <v>801</v>
      </c>
      <c r="O195" s="143"/>
      <c r="P195" s="143">
        <f>21848454947.55+47000000</f>
        <v>21895454947.549999</v>
      </c>
      <c r="Q195" s="143"/>
      <c r="R195" s="143">
        <f t="shared" si="119"/>
        <v>21895454947.549999</v>
      </c>
      <c r="S195" s="143"/>
      <c r="T195" s="143"/>
      <c r="U195" s="143"/>
      <c r="V195" s="143">
        <f t="shared" si="120"/>
        <v>21895454947.549999</v>
      </c>
      <c r="W195" s="120">
        <f t="shared" si="116"/>
        <v>1</v>
      </c>
    </row>
    <row r="196" spans="1:29" x14ac:dyDescent="0.25">
      <c r="A196" s="148">
        <v>212</v>
      </c>
      <c r="B196" s="148" t="s">
        <v>1118</v>
      </c>
      <c r="C196" s="165">
        <f>C197</f>
        <v>0</v>
      </c>
      <c r="D196" s="165">
        <f t="shared" ref="D196:J199" si="141">D197</f>
        <v>6719243288</v>
      </c>
      <c r="E196" s="165">
        <f t="shared" si="141"/>
        <v>0</v>
      </c>
      <c r="F196" s="165">
        <f t="shared" si="141"/>
        <v>6719243288</v>
      </c>
      <c r="G196" s="165">
        <f t="shared" si="141"/>
        <v>1800635451.2</v>
      </c>
      <c r="H196" s="165">
        <f t="shared" si="141"/>
        <v>0</v>
      </c>
      <c r="I196" s="165">
        <f t="shared" si="141"/>
        <v>1800635451.2</v>
      </c>
      <c r="J196" s="165">
        <f t="shared" si="141"/>
        <v>4918607836.8000002</v>
      </c>
      <c r="K196" s="160">
        <f t="shared" si="114"/>
        <v>0.73201811959751739</v>
      </c>
      <c r="M196" s="148">
        <v>212</v>
      </c>
      <c r="N196" s="148" t="s">
        <v>1118</v>
      </c>
      <c r="O196" s="165">
        <f>O197</f>
        <v>0</v>
      </c>
      <c r="P196" s="165">
        <f t="shared" ref="P196:V199" si="142">P197</f>
        <v>6719243288</v>
      </c>
      <c r="Q196" s="165">
        <f t="shared" si="142"/>
        <v>0</v>
      </c>
      <c r="R196" s="165">
        <f t="shared" si="142"/>
        <v>3804798731</v>
      </c>
      <c r="S196" s="165">
        <f t="shared" si="142"/>
        <v>1800635451.2</v>
      </c>
      <c r="T196" s="165">
        <f t="shared" si="142"/>
        <v>0</v>
      </c>
      <c r="U196" s="165">
        <f t="shared" si="142"/>
        <v>1800635451.2</v>
      </c>
      <c r="V196" s="165">
        <f t="shared" si="142"/>
        <v>2004163279.8000002</v>
      </c>
      <c r="W196" s="160">
        <f t="shared" si="116"/>
        <v>0.52674620170335629</v>
      </c>
    </row>
    <row r="197" spans="1:29" x14ac:dyDescent="0.25">
      <c r="A197" s="148">
        <v>2124</v>
      </c>
      <c r="B197" s="148" t="s">
        <v>1118</v>
      </c>
      <c r="C197" s="152">
        <f>C198</f>
        <v>0</v>
      </c>
      <c r="D197" s="152">
        <f t="shared" si="141"/>
        <v>6719243288</v>
      </c>
      <c r="E197" s="152">
        <f t="shared" si="141"/>
        <v>0</v>
      </c>
      <c r="F197" s="152">
        <f t="shared" si="141"/>
        <v>6719243288</v>
      </c>
      <c r="G197" s="152">
        <f t="shared" si="141"/>
        <v>1800635451.2</v>
      </c>
      <c r="H197" s="152">
        <f t="shared" si="141"/>
        <v>0</v>
      </c>
      <c r="I197" s="152">
        <f t="shared" si="141"/>
        <v>1800635451.2</v>
      </c>
      <c r="J197" s="152">
        <f t="shared" si="141"/>
        <v>4918607836.8000002</v>
      </c>
      <c r="K197" s="151">
        <f t="shared" si="114"/>
        <v>0.73201811959751739</v>
      </c>
      <c r="M197" s="148">
        <v>2124</v>
      </c>
      <c r="N197" s="148" t="s">
        <v>1118</v>
      </c>
      <c r="O197" s="152">
        <f>O198</f>
        <v>0</v>
      </c>
      <c r="P197" s="152">
        <f t="shared" si="142"/>
        <v>6719243288</v>
      </c>
      <c r="Q197" s="152">
        <f t="shared" si="142"/>
        <v>0</v>
      </c>
      <c r="R197" s="152">
        <f t="shared" si="142"/>
        <v>3804798731</v>
      </c>
      <c r="S197" s="152">
        <f t="shared" si="142"/>
        <v>1800635451.2</v>
      </c>
      <c r="T197" s="152">
        <f t="shared" si="142"/>
        <v>0</v>
      </c>
      <c r="U197" s="152">
        <f t="shared" si="142"/>
        <v>1800635451.2</v>
      </c>
      <c r="V197" s="152">
        <f t="shared" si="142"/>
        <v>2004163279.8000002</v>
      </c>
      <c r="W197" s="151">
        <f t="shared" si="116"/>
        <v>0.52674620170335629</v>
      </c>
    </row>
    <row r="198" spans="1:29" x14ac:dyDescent="0.25">
      <c r="A198" s="148">
        <v>212401</v>
      </c>
      <c r="B198" s="148" t="s">
        <v>1118</v>
      </c>
      <c r="C198" s="152">
        <f>C199</f>
        <v>0</v>
      </c>
      <c r="D198" s="152">
        <f t="shared" si="141"/>
        <v>6719243288</v>
      </c>
      <c r="E198" s="152">
        <f t="shared" si="141"/>
        <v>0</v>
      </c>
      <c r="F198" s="152">
        <f t="shared" si="141"/>
        <v>6719243288</v>
      </c>
      <c r="G198" s="152">
        <f t="shared" si="141"/>
        <v>1800635451.2</v>
      </c>
      <c r="H198" s="152">
        <f t="shared" si="141"/>
        <v>0</v>
      </c>
      <c r="I198" s="152">
        <f t="shared" si="141"/>
        <v>1800635451.2</v>
      </c>
      <c r="J198" s="152">
        <f t="shared" si="141"/>
        <v>4918607836.8000002</v>
      </c>
      <c r="K198" s="151">
        <f t="shared" si="114"/>
        <v>0.73201811959751739</v>
      </c>
      <c r="M198" s="148">
        <v>212401</v>
      </c>
      <c r="N198" s="148" t="s">
        <v>1118</v>
      </c>
      <c r="O198" s="152">
        <f>O199</f>
        <v>0</v>
      </c>
      <c r="P198" s="152">
        <f t="shared" si="142"/>
        <v>6719243288</v>
      </c>
      <c r="Q198" s="152">
        <f t="shared" si="142"/>
        <v>0</v>
      </c>
      <c r="R198" s="152">
        <f t="shared" si="142"/>
        <v>3804798731</v>
      </c>
      <c r="S198" s="152">
        <f t="shared" si="142"/>
        <v>1800635451.2</v>
      </c>
      <c r="T198" s="152">
        <f t="shared" si="142"/>
        <v>0</v>
      </c>
      <c r="U198" s="152">
        <f t="shared" si="142"/>
        <v>1800635451.2</v>
      </c>
      <c r="V198" s="152">
        <f t="shared" si="142"/>
        <v>2004163279.8000002</v>
      </c>
      <c r="W198" s="151">
        <f t="shared" si="116"/>
        <v>0.52674620170335629</v>
      </c>
    </row>
    <row r="199" spans="1:29" x14ac:dyDescent="0.25">
      <c r="A199" s="148">
        <v>2124011</v>
      </c>
      <c r="B199" s="148" t="s">
        <v>1118</v>
      </c>
      <c r="C199" s="152">
        <f>C200</f>
        <v>0</v>
      </c>
      <c r="D199" s="152">
        <f t="shared" si="141"/>
        <v>6719243288</v>
      </c>
      <c r="E199" s="152">
        <f t="shared" si="141"/>
        <v>0</v>
      </c>
      <c r="F199" s="152">
        <f t="shared" si="141"/>
        <v>6719243288</v>
      </c>
      <c r="G199" s="152">
        <f t="shared" si="141"/>
        <v>1800635451.2</v>
      </c>
      <c r="H199" s="152">
        <f t="shared" si="141"/>
        <v>0</v>
      </c>
      <c r="I199" s="152">
        <f t="shared" si="141"/>
        <v>1800635451.2</v>
      </c>
      <c r="J199" s="152">
        <f t="shared" si="141"/>
        <v>4918607836.8000002</v>
      </c>
      <c r="K199" s="151">
        <f t="shared" si="114"/>
        <v>0.73201811959751739</v>
      </c>
      <c r="M199" s="148">
        <v>2124011</v>
      </c>
      <c r="N199" s="148" t="s">
        <v>1118</v>
      </c>
      <c r="O199" s="152">
        <f>O200</f>
        <v>0</v>
      </c>
      <c r="P199" s="152">
        <f t="shared" si="142"/>
        <v>6719243288</v>
      </c>
      <c r="Q199" s="152">
        <f t="shared" si="142"/>
        <v>0</v>
      </c>
      <c r="R199" s="152">
        <f t="shared" si="142"/>
        <v>3804798731</v>
      </c>
      <c r="S199" s="152">
        <f t="shared" si="142"/>
        <v>1800635451.2</v>
      </c>
      <c r="T199" s="152">
        <f t="shared" si="142"/>
        <v>0</v>
      </c>
      <c r="U199" s="152">
        <f t="shared" si="142"/>
        <v>1800635451.2</v>
      </c>
      <c r="V199" s="152">
        <f t="shared" si="142"/>
        <v>2004163279.8000002</v>
      </c>
      <c r="W199" s="151">
        <f t="shared" si="116"/>
        <v>0.52674620170335629</v>
      </c>
    </row>
    <row r="200" spans="1:29" x14ac:dyDescent="0.25">
      <c r="A200" s="99">
        <v>212401101</v>
      </c>
      <c r="B200" s="99" t="s">
        <v>1118</v>
      </c>
      <c r="C200" s="141">
        <f t="shared" ref="C200:J200" si="143">SUM(C201:C219)</f>
        <v>0</v>
      </c>
      <c r="D200" s="141">
        <f t="shared" si="143"/>
        <v>6719243288</v>
      </c>
      <c r="E200" s="141">
        <f t="shared" si="143"/>
        <v>0</v>
      </c>
      <c r="F200" s="141">
        <f t="shared" si="143"/>
        <v>6719243288</v>
      </c>
      <c r="G200" s="141">
        <f t="shared" si="143"/>
        <v>1800635451.2</v>
      </c>
      <c r="H200" s="141">
        <f t="shared" si="143"/>
        <v>0</v>
      </c>
      <c r="I200" s="141">
        <f t="shared" si="143"/>
        <v>1800635451.2</v>
      </c>
      <c r="J200" s="141">
        <f t="shared" si="143"/>
        <v>4918607836.8000002</v>
      </c>
      <c r="K200" s="83">
        <f t="shared" si="114"/>
        <v>0.73201811959751739</v>
      </c>
      <c r="M200" s="99">
        <v>212401101</v>
      </c>
      <c r="N200" s="99" t="s">
        <v>1118</v>
      </c>
      <c r="O200" s="141">
        <f>SUM(O201:O219)</f>
        <v>0</v>
      </c>
      <c r="P200" s="141">
        <f t="shared" ref="P200:V200" si="144">SUM(P201:P219)</f>
        <v>6719243288</v>
      </c>
      <c r="Q200" s="141">
        <f t="shared" si="144"/>
        <v>0</v>
      </c>
      <c r="R200" s="141">
        <f t="shared" si="144"/>
        <v>3804798731</v>
      </c>
      <c r="S200" s="141">
        <f t="shared" si="144"/>
        <v>1800635451.2</v>
      </c>
      <c r="T200" s="141">
        <f t="shared" si="144"/>
        <v>0</v>
      </c>
      <c r="U200" s="141">
        <f t="shared" si="144"/>
        <v>1800635451.2</v>
      </c>
      <c r="V200" s="141">
        <f t="shared" si="144"/>
        <v>2004163279.8000002</v>
      </c>
      <c r="W200" s="83">
        <f t="shared" si="116"/>
        <v>0.52674620170335629</v>
      </c>
    </row>
    <row r="201" spans="1:29" x14ac:dyDescent="0.25">
      <c r="A201" s="118" t="s">
        <v>1323</v>
      </c>
      <c r="B201" s="180" t="s">
        <v>1324</v>
      </c>
      <c r="C201" s="178"/>
      <c r="D201" s="139"/>
      <c r="E201" s="139"/>
      <c r="F201" s="139">
        <f>+C201+D201-E201</f>
        <v>0</v>
      </c>
      <c r="G201" s="139"/>
      <c r="H201" s="139"/>
      <c r="I201" s="139"/>
      <c r="J201" s="139">
        <f>+F201-I201</f>
        <v>0</v>
      </c>
      <c r="K201" s="341"/>
      <c r="M201" s="118" t="s">
        <v>1323</v>
      </c>
      <c r="N201" s="180" t="s">
        <v>1324</v>
      </c>
      <c r="O201" s="178"/>
      <c r="P201" s="139"/>
      <c r="Q201" s="139"/>
      <c r="R201" s="139">
        <f t="shared" si="119"/>
        <v>0</v>
      </c>
      <c r="S201" s="139"/>
      <c r="T201" s="139"/>
      <c r="U201" s="139"/>
      <c r="V201" s="139">
        <f t="shared" si="120"/>
        <v>0</v>
      </c>
      <c r="W201" s="178"/>
    </row>
    <row r="202" spans="1:29" x14ac:dyDescent="0.25">
      <c r="A202" s="118" t="s">
        <v>1325</v>
      </c>
      <c r="B202" s="180" t="s">
        <v>1326</v>
      </c>
      <c r="C202" s="178"/>
      <c r="D202" s="139">
        <v>50000000</v>
      </c>
      <c r="E202" s="139"/>
      <c r="F202" s="139">
        <f>+C202+D202-E202</f>
        <v>50000000</v>
      </c>
      <c r="G202" s="139"/>
      <c r="H202" s="139"/>
      <c r="I202" s="139"/>
      <c r="J202" s="139">
        <f>+F202-I202</f>
        <v>50000000</v>
      </c>
      <c r="K202" s="341"/>
      <c r="M202" s="118" t="s">
        <v>1325</v>
      </c>
      <c r="N202" s="180" t="s">
        <v>1326</v>
      </c>
      <c r="O202" s="178"/>
      <c r="P202" s="139">
        <v>50000000</v>
      </c>
      <c r="Q202" s="139"/>
      <c r="R202" s="139">
        <f t="shared" si="119"/>
        <v>50000000</v>
      </c>
      <c r="S202" s="139"/>
      <c r="T202" s="139"/>
      <c r="U202" s="139"/>
      <c r="V202" s="139">
        <f t="shared" si="120"/>
        <v>50000000</v>
      </c>
      <c r="W202" s="178"/>
    </row>
    <row r="203" spans="1:29" x14ac:dyDescent="0.25">
      <c r="A203" s="118" t="s">
        <v>1327</v>
      </c>
      <c r="B203" s="180" t="s">
        <v>1316</v>
      </c>
      <c r="C203" s="178"/>
      <c r="D203" s="139">
        <v>842591305</v>
      </c>
      <c r="E203" s="139"/>
      <c r="F203" s="139">
        <f>+C203+D203-E203</f>
        <v>842591305</v>
      </c>
      <c r="G203" s="139"/>
      <c r="H203" s="139"/>
      <c r="I203" s="139"/>
      <c r="J203" s="139">
        <f>+F203-I203</f>
        <v>842591305</v>
      </c>
      <c r="K203" s="341"/>
      <c r="M203" s="118" t="s">
        <v>1327</v>
      </c>
      <c r="N203" s="180" t="s">
        <v>1316</v>
      </c>
      <c r="O203" s="178"/>
      <c r="P203" s="139">
        <v>842591305</v>
      </c>
      <c r="Q203" s="139"/>
      <c r="R203" s="139">
        <f t="shared" si="119"/>
        <v>842591305</v>
      </c>
      <c r="S203" s="139"/>
      <c r="T203" s="139"/>
      <c r="U203" s="139"/>
      <c r="V203" s="139">
        <f t="shared" si="120"/>
        <v>842591305</v>
      </c>
      <c r="W203" s="178"/>
    </row>
    <row r="204" spans="1:29" x14ac:dyDescent="0.25">
      <c r="A204" s="118" t="s">
        <v>1328</v>
      </c>
      <c r="B204" s="113" t="s">
        <v>1317</v>
      </c>
      <c r="C204" s="178"/>
      <c r="D204" s="139">
        <v>494846840</v>
      </c>
      <c r="E204" s="139"/>
      <c r="F204" s="139">
        <f t="shared" ref="F204:F219" si="145">+C204+D204-E204</f>
        <v>494846840</v>
      </c>
      <c r="G204" s="139"/>
      <c r="H204" s="139"/>
      <c r="I204" s="139"/>
      <c r="J204" s="139">
        <f t="shared" ref="J204:J219" si="146">+F204-I204</f>
        <v>494846840</v>
      </c>
      <c r="K204" s="341"/>
      <c r="M204" s="118" t="s">
        <v>1328</v>
      </c>
      <c r="N204" s="113" t="s">
        <v>1317</v>
      </c>
      <c r="O204" s="178"/>
      <c r="P204" s="139">
        <v>494846840</v>
      </c>
      <c r="Q204" s="139"/>
      <c r="R204" s="139">
        <f t="shared" si="119"/>
        <v>494846840</v>
      </c>
      <c r="S204" s="139"/>
      <c r="T204" s="139"/>
      <c r="U204" s="139"/>
      <c r="V204" s="139">
        <f t="shared" si="120"/>
        <v>494846840</v>
      </c>
      <c r="W204" s="178"/>
    </row>
    <row r="205" spans="1:29" x14ac:dyDescent="0.25">
      <c r="A205" s="118" t="s">
        <v>1329</v>
      </c>
      <c r="B205" s="113" t="s">
        <v>1318</v>
      </c>
      <c r="C205" s="178"/>
      <c r="D205" s="139">
        <v>542736000</v>
      </c>
      <c r="E205" s="139"/>
      <c r="F205" s="139">
        <f t="shared" si="145"/>
        <v>542736000</v>
      </c>
      <c r="G205" s="139"/>
      <c r="H205" s="139"/>
      <c r="I205" s="139"/>
      <c r="J205" s="139">
        <f t="shared" si="146"/>
        <v>542736000</v>
      </c>
      <c r="K205" s="341"/>
      <c r="M205" s="118" t="s">
        <v>1329</v>
      </c>
      <c r="N205" s="113" t="s">
        <v>1318</v>
      </c>
      <c r="O205" s="178"/>
      <c r="P205" s="139">
        <v>542736000</v>
      </c>
      <c r="Q205" s="139"/>
      <c r="R205" s="139">
        <f t="shared" si="119"/>
        <v>542736000</v>
      </c>
      <c r="S205" s="139"/>
      <c r="T205" s="139"/>
      <c r="U205" s="139"/>
      <c r="V205" s="139">
        <f t="shared" si="120"/>
        <v>542736000</v>
      </c>
      <c r="W205" s="178"/>
    </row>
    <row r="206" spans="1:29" x14ac:dyDescent="0.25">
      <c r="A206" s="118" t="s">
        <v>1498</v>
      </c>
      <c r="B206" s="113" t="s">
        <v>1499</v>
      </c>
      <c r="C206" s="178"/>
      <c r="D206" s="139"/>
      <c r="E206" s="139"/>
      <c r="F206" s="139">
        <f t="shared" si="145"/>
        <v>0</v>
      </c>
      <c r="G206" s="139">
        <v>195480245.19999999</v>
      </c>
      <c r="H206" s="139"/>
      <c r="I206" s="139">
        <v>195480245.19999999</v>
      </c>
      <c r="J206" s="139">
        <f t="shared" si="146"/>
        <v>-195480245.19999999</v>
      </c>
      <c r="K206" s="341"/>
      <c r="L206" s="314"/>
      <c r="M206" s="118" t="s">
        <v>1498</v>
      </c>
      <c r="N206" s="113" t="s">
        <v>1499</v>
      </c>
      <c r="O206" s="178"/>
      <c r="P206" s="139"/>
      <c r="Q206" s="139"/>
      <c r="R206" s="139">
        <f t="shared" si="119"/>
        <v>0</v>
      </c>
      <c r="S206" s="139">
        <v>195480245.19999999</v>
      </c>
      <c r="T206" s="139"/>
      <c r="U206" s="139">
        <v>195480245.19999999</v>
      </c>
      <c r="V206" s="139">
        <f t="shared" si="120"/>
        <v>-195480245.19999999</v>
      </c>
      <c r="W206" s="178"/>
    </row>
    <row r="207" spans="1:29" x14ac:dyDescent="0.25">
      <c r="A207" s="118" t="s">
        <v>1500</v>
      </c>
      <c r="B207" s="113" t="s">
        <v>1501</v>
      </c>
      <c r="C207" s="178"/>
      <c r="D207" s="139"/>
      <c r="E207" s="139"/>
      <c r="F207" s="139">
        <f t="shared" si="145"/>
        <v>0</v>
      </c>
      <c r="G207" s="139">
        <v>73838989</v>
      </c>
      <c r="H207" s="139"/>
      <c r="I207" s="139">
        <v>73838989</v>
      </c>
      <c r="J207" s="139">
        <f t="shared" si="146"/>
        <v>-73838989</v>
      </c>
      <c r="K207" s="341"/>
      <c r="L207" s="314"/>
      <c r="M207" s="118" t="s">
        <v>1500</v>
      </c>
      <c r="N207" s="113" t="s">
        <v>1501</v>
      </c>
      <c r="O207" s="178"/>
      <c r="P207" s="139"/>
      <c r="Q207" s="139"/>
      <c r="R207" s="139">
        <f t="shared" si="119"/>
        <v>0</v>
      </c>
      <c r="S207" s="139">
        <v>73838989</v>
      </c>
      <c r="T207" s="139"/>
      <c r="U207" s="139">
        <v>73838989</v>
      </c>
      <c r="V207" s="139">
        <f t="shared" si="120"/>
        <v>-73838989</v>
      </c>
      <c r="W207" s="178"/>
    </row>
    <row r="208" spans="1:29" x14ac:dyDescent="0.25">
      <c r="A208" s="118" t="s">
        <v>1502</v>
      </c>
      <c r="B208" s="113" t="s">
        <v>1331</v>
      </c>
      <c r="C208" s="178"/>
      <c r="D208" s="139">
        <v>107753607</v>
      </c>
      <c r="E208" s="139"/>
      <c r="F208" s="139">
        <f t="shared" si="145"/>
        <v>107753607</v>
      </c>
      <c r="G208" s="139">
        <v>427643109</v>
      </c>
      <c r="H208" s="139"/>
      <c r="I208" s="139">
        <v>427643109</v>
      </c>
      <c r="J208" s="139">
        <f t="shared" si="146"/>
        <v>-319889502</v>
      </c>
      <c r="K208" s="341"/>
      <c r="L208" s="314"/>
      <c r="M208" s="118" t="s">
        <v>1502</v>
      </c>
      <c r="N208" s="113" t="s">
        <v>1331</v>
      </c>
      <c r="O208" s="178"/>
      <c r="P208" s="139">
        <v>107753607</v>
      </c>
      <c r="Q208" s="139"/>
      <c r="R208" s="139">
        <f t="shared" ref="R208:R212" si="147">+O208+P208-Q208</f>
        <v>107753607</v>
      </c>
      <c r="S208" s="139">
        <v>427643109</v>
      </c>
      <c r="T208" s="139"/>
      <c r="U208" s="139">
        <v>427643109</v>
      </c>
      <c r="V208" s="139">
        <f t="shared" ref="V208:V219" si="148">+R208-U208</f>
        <v>-319889502</v>
      </c>
      <c r="W208" s="178"/>
    </row>
    <row r="209" spans="1:23" x14ac:dyDescent="0.25">
      <c r="A209" s="118" t="s">
        <v>1503</v>
      </c>
      <c r="B209" s="113" t="s">
        <v>1493</v>
      </c>
      <c r="C209" s="178"/>
      <c r="D209" s="139">
        <v>711380979</v>
      </c>
      <c r="E209" s="139"/>
      <c r="F209" s="139">
        <f t="shared" si="145"/>
        <v>711380979</v>
      </c>
      <c r="G209" s="139"/>
      <c r="H209" s="139"/>
      <c r="I209" s="139"/>
      <c r="J209" s="139">
        <f t="shared" si="146"/>
        <v>711380979</v>
      </c>
      <c r="K209" s="341"/>
      <c r="L209" s="314"/>
      <c r="M209" s="118" t="s">
        <v>1503</v>
      </c>
      <c r="N209" s="113" t="s">
        <v>1493</v>
      </c>
      <c r="O209" s="178"/>
      <c r="P209" s="139">
        <v>711380979</v>
      </c>
      <c r="Q209" s="139"/>
      <c r="R209" s="139">
        <f t="shared" si="147"/>
        <v>711380979</v>
      </c>
      <c r="S209" s="139"/>
      <c r="T209" s="139"/>
      <c r="U209" s="139"/>
      <c r="V209" s="139">
        <f t="shared" si="148"/>
        <v>711380979</v>
      </c>
      <c r="W209" s="178"/>
    </row>
    <row r="210" spans="1:23" x14ac:dyDescent="0.25">
      <c r="A210" s="118" t="s">
        <v>1504</v>
      </c>
      <c r="B210" s="113" t="s">
        <v>1505</v>
      </c>
      <c r="C210" s="178"/>
      <c r="D210" s="139">
        <v>975490000</v>
      </c>
      <c r="E210" s="139"/>
      <c r="F210" s="139">
        <f t="shared" si="145"/>
        <v>975490000</v>
      </c>
      <c r="G210" s="139">
        <v>0</v>
      </c>
      <c r="H210" s="139"/>
      <c r="I210" s="139">
        <v>0</v>
      </c>
      <c r="J210" s="139">
        <f t="shared" si="146"/>
        <v>975490000</v>
      </c>
      <c r="K210" s="341"/>
      <c r="L210" s="314"/>
      <c r="M210" s="118" t="s">
        <v>1504</v>
      </c>
      <c r="N210" s="113" t="s">
        <v>1505</v>
      </c>
      <c r="O210" s="178"/>
      <c r="P210" s="139">
        <v>975490000</v>
      </c>
      <c r="Q210" s="139"/>
      <c r="R210" s="139">
        <f t="shared" si="147"/>
        <v>975490000</v>
      </c>
      <c r="S210" s="139">
        <v>0</v>
      </c>
      <c r="T210" s="139"/>
      <c r="U210" s="139">
        <v>0</v>
      </c>
      <c r="V210" s="139">
        <f t="shared" si="148"/>
        <v>975490000</v>
      </c>
      <c r="W210" s="178"/>
    </row>
    <row r="211" spans="1:23" x14ac:dyDescent="0.25">
      <c r="A211" s="118" t="s">
        <v>1330</v>
      </c>
      <c r="B211" s="113" t="s">
        <v>1331</v>
      </c>
      <c r="C211" s="178"/>
      <c r="D211" s="139">
        <v>80000000</v>
      </c>
      <c r="E211" s="139"/>
      <c r="F211" s="139">
        <f t="shared" si="145"/>
        <v>80000000</v>
      </c>
      <c r="G211" s="139">
        <v>103673109</v>
      </c>
      <c r="H211" s="139"/>
      <c r="I211" s="139">
        <v>103673109</v>
      </c>
      <c r="J211" s="139">
        <f t="shared" si="146"/>
        <v>-23673109</v>
      </c>
      <c r="K211" s="341"/>
      <c r="L211" s="314"/>
      <c r="M211" s="118" t="s">
        <v>1330</v>
      </c>
      <c r="N211" s="113" t="s">
        <v>1331</v>
      </c>
      <c r="O211" s="178"/>
      <c r="P211" s="139">
        <v>80000000</v>
      </c>
      <c r="Q211" s="139"/>
      <c r="R211" s="139">
        <f t="shared" si="147"/>
        <v>80000000</v>
      </c>
      <c r="S211" s="139">
        <v>103673109</v>
      </c>
      <c r="T211" s="139"/>
      <c r="U211" s="139">
        <v>103673109</v>
      </c>
      <c r="V211" s="139">
        <f t="shared" si="148"/>
        <v>-23673109</v>
      </c>
      <c r="W211" s="178"/>
    </row>
    <row r="212" spans="1:23" x14ac:dyDescent="0.25">
      <c r="A212" s="118" t="s">
        <v>1506</v>
      </c>
      <c r="B212" s="113" t="s">
        <v>1507</v>
      </c>
      <c r="C212" s="178"/>
      <c r="D212" s="139"/>
      <c r="E212" s="139"/>
      <c r="F212" s="139">
        <f t="shared" si="145"/>
        <v>0</v>
      </c>
      <c r="G212" s="139">
        <v>999999999</v>
      </c>
      <c r="H212" s="139"/>
      <c r="I212" s="139">
        <v>999999999</v>
      </c>
      <c r="J212" s="139">
        <f t="shared" si="146"/>
        <v>-999999999</v>
      </c>
      <c r="K212" s="341"/>
      <c r="L212" s="314"/>
      <c r="M212" s="118" t="s">
        <v>1506</v>
      </c>
      <c r="N212" s="113" t="s">
        <v>1507</v>
      </c>
      <c r="O212" s="178"/>
      <c r="P212" s="139"/>
      <c r="Q212" s="139"/>
      <c r="R212" s="139">
        <f t="shared" si="147"/>
        <v>0</v>
      </c>
      <c r="S212" s="139">
        <v>999999999</v>
      </c>
      <c r="T212" s="139"/>
      <c r="U212" s="139">
        <v>999999999</v>
      </c>
      <c r="V212" s="139">
        <f t="shared" si="148"/>
        <v>-999999999</v>
      </c>
      <c r="W212" s="178"/>
    </row>
    <row r="213" spans="1:23" x14ac:dyDescent="0.25">
      <c r="A213" s="118" t="s">
        <v>1765</v>
      </c>
      <c r="B213" s="113" t="s">
        <v>1752</v>
      </c>
      <c r="C213" s="178"/>
      <c r="D213" s="139">
        <v>2250204557</v>
      </c>
      <c r="E213" s="139"/>
      <c r="F213" s="139">
        <f t="shared" si="145"/>
        <v>2250204557</v>
      </c>
      <c r="G213" s="139"/>
      <c r="H213" s="139"/>
      <c r="I213" s="139"/>
      <c r="J213" s="139">
        <f t="shared" si="146"/>
        <v>2250204557</v>
      </c>
      <c r="K213" s="341"/>
      <c r="L213" s="314"/>
      <c r="M213" s="118" t="s">
        <v>1765</v>
      </c>
      <c r="N213" s="113" t="s">
        <v>1752</v>
      </c>
      <c r="O213" s="178"/>
      <c r="P213" s="139">
        <v>2250204557</v>
      </c>
      <c r="Q213" s="139"/>
      <c r="R213" s="139"/>
      <c r="S213" s="139"/>
      <c r="T213" s="139"/>
      <c r="U213" s="139"/>
      <c r="V213" s="139">
        <f t="shared" si="148"/>
        <v>0</v>
      </c>
      <c r="W213" s="178"/>
    </row>
    <row r="214" spans="1:23" x14ac:dyDescent="0.25">
      <c r="A214" s="118" t="s">
        <v>1766</v>
      </c>
      <c r="B214" s="113" t="s">
        <v>1753</v>
      </c>
      <c r="C214" s="178"/>
      <c r="D214" s="139">
        <v>18000000</v>
      </c>
      <c r="E214" s="139"/>
      <c r="F214" s="139">
        <f t="shared" si="145"/>
        <v>18000000</v>
      </c>
      <c r="G214" s="139"/>
      <c r="H214" s="139"/>
      <c r="I214" s="139"/>
      <c r="J214" s="139">
        <f t="shared" si="146"/>
        <v>18000000</v>
      </c>
      <c r="K214" s="341"/>
      <c r="L214" s="314"/>
      <c r="M214" s="118" t="s">
        <v>1766</v>
      </c>
      <c r="N214" s="113" t="s">
        <v>1753</v>
      </c>
      <c r="O214" s="178"/>
      <c r="P214" s="139">
        <v>18000000</v>
      </c>
      <c r="Q214" s="139"/>
      <c r="R214" s="139"/>
      <c r="S214" s="139"/>
      <c r="T214" s="139"/>
      <c r="U214" s="139"/>
      <c r="V214" s="139">
        <f t="shared" si="148"/>
        <v>0</v>
      </c>
      <c r="W214" s="178"/>
    </row>
    <row r="215" spans="1:23" x14ac:dyDescent="0.25">
      <c r="A215" s="118" t="s">
        <v>1767</v>
      </c>
      <c r="B215" s="113" t="s">
        <v>1754</v>
      </c>
      <c r="C215" s="178"/>
      <c r="D215" s="139">
        <v>50000000</v>
      </c>
      <c r="E215" s="139"/>
      <c r="F215" s="139">
        <f t="shared" si="145"/>
        <v>50000000</v>
      </c>
      <c r="G215" s="139"/>
      <c r="H215" s="139"/>
      <c r="I215" s="139"/>
      <c r="J215" s="139">
        <f t="shared" si="146"/>
        <v>50000000</v>
      </c>
      <c r="K215" s="341"/>
      <c r="L215" s="314"/>
      <c r="M215" s="118" t="s">
        <v>1767</v>
      </c>
      <c r="N215" s="113" t="s">
        <v>1754</v>
      </c>
      <c r="O215" s="178"/>
      <c r="P215" s="139">
        <v>50000000</v>
      </c>
      <c r="Q215" s="139"/>
      <c r="R215" s="139"/>
      <c r="S215" s="139"/>
      <c r="T215" s="139"/>
      <c r="U215" s="139"/>
      <c r="V215" s="139">
        <f t="shared" si="148"/>
        <v>0</v>
      </c>
      <c r="W215" s="178"/>
    </row>
    <row r="216" spans="1:23" x14ac:dyDescent="0.25">
      <c r="A216" s="118" t="s">
        <v>1768</v>
      </c>
      <c r="B216" s="113" t="s">
        <v>1755</v>
      </c>
      <c r="C216" s="178"/>
      <c r="D216" s="139">
        <v>70000000</v>
      </c>
      <c r="E216" s="139"/>
      <c r="F216" s="139">
        <f t="shared" si="145"/>
        <v>70000000</v>
      </c>
      <c r="G216" s="139"/>
      <c r="H216" s="139"/>
      <c r="I216" s="139"/>
      <c r="J216" s="139">
        <f t="shared" si="146"/>
        <v>70000000</v>
      </c>
      <c r="K216" s="341"/>
      <c r="L216" s="314"/>
      <c r="M216" s="118" t="s">
        <v>1768</v>
      </c>
      <c r="N216" s="113" t="s">
        <v>1755</v>
      </c>
      <c r="O216" s="178"/>
      <c r="P216" s="139">
        <v>70000000</v>
      </c>
      <c r="Q216" s="139"/>
      <c r="R216" s="139"/>
      <c r="S216" s="139"/>
      <c r="T216" s="139"/>
      <c r="U216" s="139"/>
      <c r="V216" s="139">
        <f t="shared" si="148"/>
        <v>0</v>
      </c>
      <c r="W216" s="178"/>
    </row>
    <row r="217" spans="1:23" x14ac:dyDescent="0.25">
      <c r="A217" s="118" t="s">
        <v>1769</v>
      </c>
      <c r="B217" s="113" t="s">
        <v>1756</v>
      </c>
      <c r="C217" s="178"/>
      <c r="D217" s="139">
        <v>18240000</v>
      </c>
      <c r="E217" s="139"/>
      <c r="F217" s="139">
        <f t="shared" si="145"/>
        <v>18240000</v>
      </c>
      <c r="G217" s="139"/>
      <c r="H217" s="139"/>
      <c r="I217" s="139"/>
      <c r="J217" s="139">
        <f t="shared" si="146"/>
        <v>18240000</v>
      </c>
      <c r="K217" s="341"/>
      <c r="L217" s="314"/>
      <c r="M217" s="118" t="s">
        <v>1769</v>
      </c>
      <c r="N217" s="113" t="s">
        <v>1756</v>
      </c>
      <c r="O217" s="178"/>
      <c r="P217" s="139">
        <v>18240000</v>
      </c>
      <c r="Q217" s="139"/>
      <c r="R217" s="139"/>
      <c r="S217" s="139"/>
      <c r="T217" s="139"/>
      <c r="U217" s="139"/>
      <c r="V217" s="139">
        <f t="shared" si="148"/>
        <v>0</v>
      </c>
      <c r="W217" s="178"/>
    </row>
    <row r="218" spans="1:23" x14ac:dyDescent="0.25">
      <c r="A218" s="118" t="s">
        <v>1770</v>
      </c>
      <c r="B218" s="113" t="s">
        <v>1758</v>
      </c>
      <c r="C218" s="178"/>
      <c r="D218" s="139">
        <v>371000000</v>
      </c>
      <c r="E218" s="139"/>
      <c r="F218" s="139">
        <f t="shared" si="145"/>
        <v>371000000</v>
      </c>
      <c r="G218" s="139"/>
      <c r="H218" s="139"/>
      <c r="I218" s="139"/>
      <c r="J218" s="139">
        <f t="shared" si="146"/>
        <v>371000000</v>
      </c>
      <c r="K218" s="341"/>
      <c r="M218" s="118" t="s">
        <v>1770</v>
      </c>
      <c r="N218" s="113" t="s">
        <v>1758</v>
      </c>
      <c r="O218" s="178"/>
      <c r="P218" s="139">
        <v>371000000</v>
      </c>
      <c r="Q218" s="139"/>
      <c r="R218" s="139"/>
      <c r="S218" s="139"/>
      <c r="T218" s="139"/>
      <c r="U218" s="139"/>
      <c r="V218" s="139">
        <f t="shared" si="148"/>
        <v>0</v>
      </c>
      <c r="W218" s="178"/>
    </row>
    <row r="219" spans="1:23" x14ac:dyDescent="0.25">
      <c r="A219" s="118" t="s">
        <v>1771</v>
      </c>
      <c r="B219" s="113" t="s">
        <v>1745</v>
      </c>
      <c r="C219" s="178"/>
      <c r="D219" s="139">
        <v>137000000</v>
      </c>
      <c r="E219" s="139"/>
      <c r="F219" s="139">
        <f t="shared" si="145"/>
        <v>137000000</v>
      </c>
      <c r="G219" s="139"/>
      <c r="H219" s="139"/>
      <c r="I219" s="139"/>
      <c r="J219" s="139">
        <f t="shared" si="146"/>
        <v>137000000</v>
      </c>
      <c r="K219" s="341"/>
      <c r="M219" s="118" t="s">
        <v>1771</v>
      </c>
      <c r="N219" s="113" t="s">
        <v>1745</v>
      </c>
      <c r="O219" s="178"/>
      <c r="P219" s="139">
        <v>137000000</v>
      </c>
      <c r="Q219" s="139"/>
      <c r="R219" s="139"/>
      <c r="S219" s="139"/>
      <c r="T219" s="139"/>
      <c r="U219" s="139"/>
      <c r="V219" s="139">
        <f t="shared" si="148"/>
        <v>0</v>
      </c>
      <c r="W219" s="178"/>
    </row>
    <row r="223" spans="1:23" x14ac:dyDescent="0.25">
      <c r="C223" s="221"/>
      <c r="D223" s="221"/>
      <c r="E223" s="221"/>
      <c r="F223" s="221"/>
      <c r="G223" s="221"/>
      <c r="H223" s="221"/>
      <c r="I223" s="221"/>
      <c r="J223" s="221"/>
      <c r="K223" s="343"/>
    </row>
    <row r="224" spans="1:23" x14ac:dyDescent="0.25">
      <c r="C224" s="316">
        <f>+C225-C227</f>
        <v>0</v>
      </c>
      <c r="D224" s="316">
        <f t="shared" ref="D224:J224" si="149">+D225-D227</f>
        <v>0</v>
      </c>
      <c r="E224" s="316">
        <f t="shared" si="149"/>
        <v>0</v>
      </c>
      <c r="F224" s="316">
        <f t="shared" si="149"/>
        <v>0</v>
      </c>
      <c r="G224" s="316">
        <f t="shared" si="149"/>
        <v>0</v>
      </c>
      <c r="H224" s="316">
        <f t="shared" si="149"/>
        <v>0</v>
      </c>
      <c r="I224" s="316">
        <f t="shared" si="149"/>
        <v>0</v>
      </c>
      <c r="J224" s="316">
        <f t="shared" si="149"/>
        <v>0</v>
      </c>
    </row>
    <row r="225" spans="1:11" ht="19.5" thickBot="1" x14ac:dyDescent="0.3">
      <c r="A225" s="360" t="s">
        <v>1786</v>
      </c>
      <c r="B225" s="360"/>
      <c r="C225" s="325">
        <f t="shared" ref="C225:J225" si="150">+C8</f>
        <v>185591302312.50119</v>
      </c>
      <c r="D225" s="325">
        <f t="shared" si="150"/>
        <v>32673331593.549999</v>
      </c>
      <c r="E225" s="325">
        <f t="shared" si="150"/>
        <v>0</v>
      </c>
      <c r="F225" s="325">
        <f t="shared" si="150"/>
        <v>218264633906.05118</v>
      </c>
      <c r="G225" s="325">
        <f t="shared" si="150"/>
        <v>83249298318.390015</v>
      </c>
      <c r="H225" s="325">
        <f t="shared" si="150"/>
        <v>13027261789.57</v>
      </c>
      <c r="I225" s="325">
        <f t="shared" si="150"/>
        <v>83249298318.390015</v>
      </c>
      <c r="J225" s="325">
        <f t="shared" si="150"/>
        <v>135025445787.66119</v>
      </c>
      <c r="K225" s="344"/>
    </row>
    <row r="226" spans="1:11" ht="30" x14ac:dyDescent="0.25">
      <c r="A226" s="144" t="s">
        <v>0</v>
      </c>
      <c r="B226" s="145" t="s">
        <v>1</v>
      </c>
      <c r="C226" s="145" t="s">
        <v>766</v>
      </c>
      <c r="D226" s="145" t="s">
        <v>6</v>
      </c>
      <c r="E226" s="145" t="s">
        <v>5</v>
      </c>
      <c r="F226" s="145" t="s">
        <v>767</v>
      </c>
      <c r="G226" s="145" t="s">
        <v>854</v>
      </c>
      <c r="H226" s="145" t="s">
        <v>855</v>
      </c>
      <c r="I226" s="145" t="s">
        <v>856</v>
      </c>
      <c r="J226" s="146" t="s">
        <v>857</v>
      </c>
      <c r="K226" s="337" t="s">
        <v>858</v>
      </c>
    </row>
    <row r="227" spans="1:11" x14ac:dyDescent="0.25">
      <c r="A227" s="76">
        <v>0</v>
      </c>
      <c r="B227" s="77" t="s">
        <v>859</v>
      </c>
      <c r="C227" s="78">
        <f>+C228+C245</f>
        <v>185591302312.50119</v>
      </c>
      <c r="D227" s="78">
        <f t="shared" ref="D227:J227" si="151">+D228+D245</f>
        <v>32673331593.549999</v>
      </c>
      <c r="E227" s="78">
        <f t="shared" si="151"/>
        <v>0</v>
      </c>
      <c r="F227" s="78">
        <f t="shared" si="151"/>
        <v>218264633906.05118</v>
      </c>
      <c r="G227" s="78">
        <f t="shared" si="151"/>
        <v>83249298318.390015</v>
      </c>
      <c r="H227" s="78">
        <f t="shared" si="151"/>
        <v>13027261789.57</v>
      </c>
      <c r="I227" s="78">
        <f t="shared" si="151"/>
        <v>83249298318.390015</v>
      </c>
      <c r="J227" s="78">
        <f t="shared" si="151"/>
        <v>135025445787.66119</v>
      </c>
      <c r="K227" s="184">
        <f>+K32</f>
        <v>0.61203970070465452</v>
      </c>
    </row>
    <row r="228" spans="1:11" x14ac:dyDescent="0.25">
      <c r="A228" s="76">
        <v>1</v>
      </c>
      <c r="B228" s="77" t="s">
        <v>860</v>
      </c>
      <c r="C228" s="78">
        <f t="shared" ref="C228:J229" si="152">+C9</f>
        <v>185088842772.21118</v>
      </c>
      <c r="D228" s="78">
        <f t="shared" si="152"/>
        <v>4058633358</v>
      </c>
      <c r="E228" s="78">
        <f t="shared" si="152"/>
        <v>0</v>
      </c>
      <c r="F228" s="78">
        <f t="shared" si="152"/>
        <v>189147476130.21118</v>
      </c>
      <c r="G228" s="78">
        <f t="shared" si="152"/>
        <v>79875285886.320007</v>
      </c>
      <c r="H228" s="78">
        <f t="shared" si="152"/>
        <v>12690875497</v>
      </c>
      <c r="I228" s="78">
        <f t="shared" si="152"/>
        <v>79875285886.320007</v>
      </c>
      <c r="J228" s="78">
        <f t="shared" si="152"/>
        <v>109282300443.89119</v>
      </c>
      <c r="K228" s="184">
        <f>+K33</f>
        <v>0.64166621732914886</v>
      </c>
    </row>
    <row r="229" spans="1:11" x14ac:dyDescent="0.25">
      <c r="A229" s="77" t="s">
        <v>861</v>
      </c>
      <c r="B229" s="77" t="s">
        <v>862</v>
      </c>
      <c r="C229" s="78">
        <f t="shared" si="152"/>
        <v>185088842772.21118</v>
      </c>
      <c r="D229" s="78">
        <f t="shared" si="152"/>
        <v>4058633358</v>
      </c>
      <c r="E229" s="78">
        <f t="shared" si="152"/>
        <v>0</v>
      </c>
      <c r="F229" s="78">
        <f t="shared" si="152"/>
        <v>189147476130.21118</v>
      </c>
      <c r="G229" s="78">
        <f t="shared" si="152"/>
        <v>79875285886.320007</v>
      </c>
      <c r="H229" s="78">
        <f t="shared" si="152"/>
        <v>12690875497</v>
      </c>
      <c r="I229" s="78">
        <f t="shared" si="152"/>
        <v>79875285886.320007</v>
      </c>
      <c r="J229" s="78">
        <f t="shared" si="152"/>
        <v>109282300443.89119</v>
      </c>
      <c r="K229" s="79">
        <f>+K34</f>
        <v>0.98491667270862893</v>
      </c>
    </row>
    <row r="230" spans="1:11" x14ac:dyDescent="0.25">
      <c r="A230" s="185" t="s">
        <v>866</v>
      </c>
      <c r="B230" s="185" t="s">
        <v>867</v>
      </c>
      <c r="C230" s="186">
        <f>+C15</f>
        <v>3167569037.6199999</v>
      </c>
      <c r="D230" s="186">
        <f>+D37</f>
        <v>0</v>
      </c>
      <c r="E230" s="186">
        <f>+E37</f>
        <v>0</v>
      </c>
      <c r="F230" s="186">
        <f t="shared" ref="F230:F250" si="153">+C230+D230-E230</f>
        <v>3167569037.6199999</v>
      </c>
      <c r="G230" s="186">
        <f>+G15</f>
        <v>1658827640.96</v>
      </c>
      <c r="H230" s="186">
        <f>+H15</f>
        <v>27709600</v>
      </c>
      <c r="I230" s="186">
        <f>+I15</f>
        <v>1658827640.96</v>
      </c>
      <c r="J230" s="186">
        <f t="shared" ref="J230:J250" si="154">+F230-I230</f>
        <v>1508741396.6599998</v>
      </c>
      <c r="K230" s="95" t="e">
        <f>+K37</f>
        <v>#DIV/0!</v>
      </c>
    </row>
    <row r="231" spans="1:11" x14ac:dyDescent="0.25">
      <c r="A231" s="73" t="s">
        <v>877</v>
      </c>
      <c r="B231" s="73" t="s">
        <v>565</v>
      </c>
      <c r="C231" s="100">
        <f>+C232</f>
        <v>64337449688.639999</v>
      </c>
      <c r="D231" s="100">
        <f>+D44</f>
        <v>0</v>
      </c>
      <c r="E231" s="100">
        <f>+E44</f>
        <v>0</v>
      </c>
      <c r="F231" s="100">
        <f t="shared" si="153"/>
        <v>64337449688.639999</v>
      </c>
      <c r="G231" s="100">
        <f t="shared" ref="G231:I232" si="155">+G232</f>
        <v>21481527863</v>
      </c>
      <c r="H231" s="100">
        <f t="shared" si="155"/>
        <v>888595264</v>
      </c>
      <c r="I231" s="100">
        <f t="shared" si="155"/>
        <v>21481527863</v>
      </c>
      <c r="J231" s="100">
        <f t="shared" si="154"/>
        <v>42855921825.639999</v>
      </c>
      <c r="K231" s="74" t="e">
        <f>+K44</f>
        <v>#DIV/0!</v>
      </c>
    </row>
    <row r="232" spans="1:11" x14ac:dyDescent="0.25">
      <c r="A232" s="73" t="s">
        <v>878</v>
      </c>
      <c r="B232" s="73" t="s">
        <v>879</v>
      </c>
      <c r="C232" s="100">
        <f>+C233</f>
        <v>64337449688.639999</v>
      </c>
      <c r="D232" s="100">
        <f>+D45</f>
        <v>0</v>
      </c>
      <c r="E232" s="100">
        <f>+E45</f>
        <v>0</v>
      </c>
      <c r="F232" s="100">
        <f t="shared" si="153"/>
        <v>64337449688.639999</v>
      </c>
      <c r="G232" s="100">
        <f t="shared" si="155"/>
        <v>21481527863</v>
      </c>
      <c r="H232" s="100">
        <f t="shared" si="155"/>
        <v>888595264</v>
      </c>
      <c r="I232" s="100">
        <f t="shared" si="155"/>
        <v>21481527863</v>
      </c>
      <c r="J232" s="100">
        <f t="shared" si="154"/>
        <v>42855921825.639999</v>
      </c>
      <c r="K232" s="74" t="e">
        <f>+K45</f>
        <v>#DIV/0!</v>
      </c>
    </row>
    <row r="233" spans="1:11" x14ac:dyDescent="0.25">
      <c r="A233" s="73" t="s">
        <v>886</v>
      </c>
      <c r="B233" s="73" t="s">
        <v>887</v>
      </c>
      <c r="C233" s="100">
        <f>+C234+C235</f>
        <v>64337449688.639999</v>
      </c>
      <c r="D233" s="100">
        <f>+D52</f>
        <v>0</v>
      </c>
      <c r="E233" s="100">
        <f>+E52</f>
        <v>0</v>
      </c>
      <c r="F233" s="100">
        <f t="shared" si="153"/>
        <v>64337449688.639999</v>
      </c>
      <c r="G233" s="100">
        <f>+G234+G235</f>
        <v>21481527863</v>
      </c>
      <c r="H233" s="100">
        <f>+H234+H235</f>
        <v>888595264</v>
      </c>
      <c r="I233" s="100">
        <f>+I234+I235</f>
        <v>21481527863</v>
      </c>
      <c r="J233" s="100">
        <f t="shared" si="154"/>
        <v>42855921825.639999</v>
      </c>
      <c r="K233" s="74" t="e">
        <f>+K52</f>
        <v>#DIV/0!</v>
      </c>
    </row>
    <row r="234" spans="1:11" x14ac:dyDescent="0.25">
      <c r="A234" s="185" t="s">
        <v>888</v>
      </c>
      <c r="B234" s="185" t="s">
        <v>889</v>
      </c>
      <c r="C234" s="186">
        <f>+C27</f>
        <v>54553014382</v>
      </c>
      <c r="D234" s="186">
        <f>+D53</f>
        <v>0</v>
      </c>
      <c r="E234" s="186">
        <f>+E53</f>
        <v>0</v>
      </c>
      <c r="F234" s="186">
        <f t="shared" si="153"/>
        <v>54553014382</v>
      </c>
      <c r="G234" s="186">
        <f>+G27</f>
        <v>17685555413</v>
      </c>
      <c r="H234" s="186">
        <f>+H27</f>
        <v>687332000</v>
      </c>
      <c r="I234" s="186">
        <f>+I27</f>
        <v>17685555413</v>
      </c>
      <c r="J234" s="186">
        <f t="shared" si="154"/>
        <v>36867458969</v>
      </c>
      <c r="K234" s="95" t="e">
        <f>+K53</f>
        <v>#DIV/0!</v>
      </c>
    </row>
    <row r="235" spans="1:11" x14ac:dyDescent="0.25">
      <c r="A235" s="185" t="s">
        <v>898</v>
      </c>
      <c r="B235" s="187" t="s">
        <v>899</v>
      </c>
      <c r="C235" s="186">
        <f>+C32</f>
        <v>9784435306.6399994</v>
      </c>
      <c r="D235" s="186">
        <f>+D58</f>
        <v>0</v>
      </c>
      <c r="E235" s="186">
        <f>+E58</f>
        <v>0</v>
      </c>
      <c r="F235" s="186">
        <f t="shared" si="153"/>
        <v>9784435306.6399994</v>
      </c>
      <c r="G235" s="186">
        <f>+G32</f>
        <v>3795972450</v>
      </c>
      <c r="H235" s="186">
        <f>+H32</f>
        <v>201263264</v>
      </c>
      <c r="I235" s="186">
        <f>+I32</f>
        <v>3795972450</v>
      </c>
      <c r="J235" s="186">
        <f t="shared" si="154"/>
        <v>5988462856.6399994</v>
      </c>
      <c r="K235" s="95" t="e">
        <f>+K58</f>
        <v>#DIV/0!</v>
      </c>
    </row>
    <row r="236" spans="1:11" x14ac:dyDescent="0.25">
      <c r="A236" s="73" t="s">
        <v>908</v>
      </c>
      <c r="B236" s="73" t="s">
        <v>909</v>
      </c>
      <c r="C236" s="100">
        <f>+C42</f>
        <v>7937455677.8999996</v>
      </c>
      <c r="D236" s="100">
        <f>+D68</f>
        <v>0</v>
      </c>
      <c r="E236" s="100">
        <f>+E68</f>
        <v>0</v>
      </c>
      <c r="F236" s="100">
        <f t="shared" si="153"/>
        <v>7937455677.8999996</v>
      </c>
      <c r="G236" s="100">
        <f>+G42</f>
        <v>3963885738.3600001</v>
      </c>
      <c r="H236" s="100">
        <f>+H42</f>
        <v>178186853</v>
      </c>
      <c r="I236" s="100">
        <f>+I42</f>
        <v>3963885738.3600001</v>
      </c>
      <c r="J236" s="100">
        <f t="shared" si="154"/>
        <v>3973569939.5399995</v>
      </c>
      <c r="K236" s="74">
        <f>+K68</f>
        <v>0.62972145920127254</v>
      </c>
    </row>
    <row r="237" spans="1:11" x14ac:dyDescent="0.25">
      <c r="A237" s="73" t="s">
        <v>1031</v>
      </c>
      <c r="B237" s="73" t="s">
        <v>548</v>
      </c>
      <c r="C237" s="100">
        <f>+C129</f>
        <v>109646368368.05118</v>
      </c>
      <c r="D237" s="100">
        <f t="shared" ref="D237:J237" si="156">+D129</f>
        <v>4058633358</v>
      </c>
      <c r="E237" s="100">
        <f t="shared" si="156"/>
        <v>0</v>
      </c>
      <c r="F237" s="100">
        <f t="shared" si="156"/>
        <v>113705001726.05118</v>
      </c>
      <c r="G237" s="100">
        <f t="shared" si="156"/>
        <v>52771044644</v>
      </c>
      <c r="H237" s="100">
        <f t="shared" si="156"/>
        <v>11596383780</v>
      </c>
      <c r="I237" s="100">
        <f t="shared" si="156"/>
        <v>52771044644</v>
      </c>
      <c r="J237" s="100">
        <f t="shared" si="156"/>
        <v>60933957082.051186</v>
      </c>
      <c r="K237" s="74" t="e">
        <f>+K116</f>
        <v>#DIV/0!</v>
      </c>
    </row>
    <row r="238" spans="1:11" x14ac:dyDescent="0.25">
      <c r="A238" s="73" t="s">
        <v>1049</v>
      </c>
      <c r="B238" s="73" t="s">
        <v>1050</v>
      </c>
      <c r="C238" s="100">
        <f>SUM(C239:C244)</f>
        <v>107638466385.15118</v>
      </c>
      <c r="D238" s="100">
        <f t="shared" ref="D238:J238" si="157">SUM(D239:D244)</f>
        <v>4058633358</v>
      </c>
      <c r="E238" s="100">
        <f t="shared" si="157"/>
        <v>0</v>
      </c>
      <c r="F238" s="100">
        <f t="shared" si="157"/>
        <v>111697099743.15118</v>
      </c>
      <c r="G238" s="100">
        <f t="shared" si="157"/>
        <v>51770296686</v>
      </c>
      <c r="H238" s="100">
        <f t="shared" si="157"/>
        <v>11596383780</v>
      </c>
      <c r="I238" s="100">
        <f t="shared" si="157"/>
        <v>51770296686</v>
      </c>
      <c r="J238" s="100">
        <f t="shared" si="157"/>
        <v>59926803057.151184</v>
      </c>
      <c r="K238" s="74" t="e">
        <f>+K120</f>
        <v>#DIV/0!</v>
      </c>
    </row>
    <row r="239" spans="1:11" x14ac:dyDescent="0.25">
      <c r="A239" s="185">
        <v>10260501101</v>
      </c>
      <c r="B239" s="185" t="s">
        <v>1051</v>
      </c>
      <c r="C239" s="186">
        <f>+C144</f>
        <v>92986674575.831177</v>
      </c>
      <c r="D239" s="186">
        <f>+D144</f>
        <v>4058633358</v>
      </c>
      <c r="E239" s="186">
        <f>+E240+E241</f>
        <v>0</v>
      </c>
      <c r="F239" s="186">
        <f t="shared" si="153"/>
        <v>97045307933.831177</v>
      </c>
      <c r="G239" s="186">
        <f t="shared" ref="G239:I244" si="158">+G144</f>
        <v>46385535123</v>
      </c>
      <c r="H239" s="186">
        <f t="shared" si="158"/>
        <v>11596383780</v>
      </c>
      <c r="I239" s="186">
        <f t="shared" si="158"/>
        <v>46385535123</v>
      </c>
      <c r="J239" s="186">
        <f t="shared" si="154"/>
        <v>50659772810.831177</v>
      </c>
      <c r="K239" s="95">
        <f>+K123</f>
        <v>-20.418199757812499</v>
      </c>
    </row>
    <row r="240" spans="1:11" x14ac:dyDescent="0.25">
      <c r="A240" s="188">
        <v>10260501102</v>
      </c>
      <c r="B240" s="185" t="s">
        <v>1052</v>
      </c>
      <c r="C240" s="186">
        <f>+C145</f>
        <v>2500000000</v>
      </c>
      <c r="D240" s="186"/>
      <c r="E240" s="186"/>
      <c r="F240" s="186">
        <f t="shared" si="153"/>
        <v>2500000000</v>
      </c>
      <c r="G240" s="186">
        <f t="shared" si="158"/>
        <v>2544878024</v>
      </c>
      <c r="H240" s="186">
        <f t="shared" si="158"/>
        <v>0</v>
      </c>
      <c r="I240" s="186">
        <f t="shared" si="158"/>
        <v>2544878024</v>
      </c>
      <c r="J240" s="186">
        <f t="shared" si="154"/>
        <v>-44878024</v>
      </c>
      <c r="K240" s="95">
        <f>+K124</f>
        <v>1</v>
      </c>
    </row>
    <row r="241" spans="1:23" x14ac:dyDescent="0.25">
      <c r="A241" s="188">
        <v>10260501103</v>
      </c>
      <c r="B241" s="185" t="s">
        <v>1053</v>
      </c>
      <c r="C241" s="189">
        <f>+C146</f>
        <v>2985366989.2200003</v>
      </c>
      <c r="D241" s="186"/>
      <c r="E241" s="186"/>
      <c r="F241" s="189">
        <f t="shared" si="153"/>
        <v>2985366989.2200003</v>
      </c>
      <c r="G241" s="189">
        <f t="shared" si="158"/>
        <v>2839883539</v>
      </c>
      <c r="H241" s="189">
        <f t="shared" si="158"/>
        <v>0</v>
      </c>
      <c r="I241" s="189">
        <f t="shared" si="158"/>
        <v>2839883539</v>
      </c>
      <c r="J241" s="186">
        <f t="shared" si="154"/>
        <v>145483450.22000027</v>
      </c>
      <c r="K241" s="95">
        <f>+K125</f>
        <v>1</v>
      </c>
    </row>
    <row r="242" spans="1:23" x14ac:dyDescent="0.25">
      <c r="A242" s="188">
        <v>10260501104</v>
      </c>
      <c r="B242" s="185" t="s">
        <v>1054</v>
      </c>
      <c r="C242" s="189">
        <f>+C147</f>
        <v>2009918349.1600001</v>
      </c>
      <c r="D242" s="186"/>
      <c r="E242" s="186"/>
      <c r="F242" s="189">
        <f t="shared" si="153"/>
        <v>2009918349.1600001</v>
      </c>
      <c r="G242" s="189">
        <f t="shared" si="158"/>
        <v>0</v>
      </c>
      <c r="H242" s="189">
        <f t="shared" si="158"/>
        <v>0</v>
      </c>
      <c r="I242" s="189">
        <f t="shared" si="158"/>
        <v>0</v>
      </c>
      <c r="J242" s="186">
        <f t="shared" si="154"/>
        <v>2009918349.1600001</v>
      </c>
      <c r="K242" s="95"/>
    </row>
    <row r="243" spans="1:23" x14ac:dyDescent="0.25">
      <c r="A243" s="188">
        <v>10260501105</v>
      </c>
      <c r="B243" s="185" t="s">
        <v>1055</v>
      </c>
      <c r="C243" s="189">
        <f>+C148</f>
        <v>0</v>
      </c>
      <c r="D243" s="186"/>
      <c r="E243" s="186"/>
      <c r="F243" s="189">
        <f t="shared" si="153"/>
        <v>0</v>
      </c>
      <c r="G243" s="189">
        <f t="shared" si="158"/>
        <v>0</v>
      </c>
      <c r="H243" s="189">
        <f t="shared" si="158"/>
        <v>0</v>
      </c>
      <c r="I243" s="189">
        <f t="shared" si="158"/>
        <v>0</v>
      </c>
      <c r="J243" s="186">
        <f t="shared" si="154"/>
        <v>0</v>
      </c>
      <c r="K243" s="95"/>
    </row>
    <row r="244" spans="1:23" x14ac:dyDescent="0.25">
      <c r="A244" s="188">
        <v>10260501106</v>
      </c>
      <c r="B244" s="185" t="s">
        <v>1056</v>
      </c>
      <c r="C244" s="189">
        <f>+C149</f>
        <v>7156506470.9400005</v>
      </c>
      <c r="D244" s="186"/>
      <c r="E244" s="186"/>
      <c r="F244" s="189">
        <f t="shared" si="153"/>
        <v>7156506470.9400005</v>
      </c>
      <c r="G244" s="189">
        <f t="shared" si="158"/>
        <v>0</v>
      </c>
      <c r="H244" s="189">
        <f t="shared" si="158"/>
        <v>0</v>
      </c>
      <c r="I244" s="189">
        <f t="shared" si="158"/>
        <v>0</v>
      </c>
      <c r="J244" s="186">
        <f t="shared" si="154"/>
        <v>7156506470.9400005</v>
      </c>
      <c r="K244" s="95"/>
    </row>
    <row r="245" spans="1:23" x14ac:dyDescent="0.25">
      <c r="A245" s="76" t="s">
        <v>1057</v>
      </c>
      <c r="B245" s="77" t="s">
        <v>1060</v>
      </c>
      <c r="C245" s="78">
        <f>+C246+C247+C249+C250</f>
        <v>502459540.29000002</v>
      </c>
      <c r="D245" s="78">
        <f>+D246+D247+D249+D250</f>
        <v>28614698235.549999</v>
      </c>
      <c r="E245" s="78">
        <f>+E246+E247+E249+E250</f>
        <v>0</v>
      </c>
      <c r="F245" s="78">
        <f t="shared" si="153"/>
        <v>29117157775.84</v>
      </c>
      <c r="G245" s="78">
        <f>+G246+G247+G249+G250</f>
        <v>3374012432.0699997</v>
      </c>
      <c r="H245" s="78">
        <f>+H246+H247+H249+H250</f>
        <v>336386292.56999999</v>
      </c>
      <c r="I245" s="78">
        <f>+I246+I247+I249+I250</f>
        <v>3374012432.0699997</v>
      </c>
      <c r="J245" s="78">
        <f t="shared" si="154"/>
        <v>25743145343.77</v>
      </c>
      <c r="K245" s="79" t="e">
        <f>+K131</f>
        <v>#DIV/0!</v>
      </c>
    </row>
    <row r="246" spans="1:23" x14ac:dyDescent="0.25">
      <c r="A246" s="77" t="s">
        <v>1059</v>
      </c>
      <c r="B246" s="77" t="s">
        <v>1062</v>
      </c>
      <c r="C246" s="78">
        <f>+C153</f>
        <v>502459540.29000002</v>
      </c>
      <c r="D246" s="78">
        <f>+D153</f>
        <v>0</v>
      </c>
      <c r="E246" s="78">
        <f>+E153</f>
        <v>0</v>
      </c>
      <c r="F246" s="78">
        <f t="shared" si="153"/>
        <v>502459540.29000002</v>
      </c>
      <c r="G246" s="78">
        <f>+G153</f>
        <v>1573376980.8699996</v>
      </c>
      <c r="H246" s="78">
        <f>+H153</f>
        <v>336386292.56999999</v>
      </c>
      <c r="I246" s="78">
        <f>+I153</f>
        <v>1573376980.8699996</v>
      </c>
      <c r="J246" s="78">
        <f t="shared" si="154"/>
        <v>-1070917440.5799997</v>
      </c>
      <c r="K246" s="79" t="e">
        <f>+K132</f>
        <v>#DIV/0!</v>
      </c>
      <c r="M246" s="221"/>
      <c r="N246" s="221"/>
      <c r="O246" s="221"/>
      <c r="P246" s="221"/>
      <c r="Q246" s="221"/>
      <c r="R246" s="221"/>
      <c r="S246" s="221"/>
      <c r="T246" s="221"/>
      <c r="U246" s="221"/>
      <c r="V246" s="221"/>
      <c r="W246" s="221"/>
    </row>
    <row r="247" spans="1:23" x14ac:dyDescent="0.25">
      <c r="A247" s="76" t="s">
        <v>1103</v>
      </c>
      <c r="B247" s="77" t="s">
        <v>1105</v>
      </c>
      <c r="C247" s="78">
        <f>+C181</f>
        <v>0</v>
      </c>
      <c r="D247" s="78">
        <f>+D181</f>
        <v>0</v>
      </c>
      <c r="E247" s="78">
        <f>+E181</f>
        <v>0</v>
      </c>
      <c r="F247" s="78">
        <f t="shared" si="153"/>
        <v>0</v>
      </c>
      <c r="G247" s="78">
        <f>+G181</f>
        <v>0</v>
      </c>
      <c r="H247" s="78">
        <f>+H181</f>
        <v>0</v>
      </c>
      <c r="I247" s="78">
        <f>+I181</f>
        <v>0</v>
      </c>
      <c r="J247" s="78">
        <f t="shared" si="154"/>
        <v>0</v>
      </c>
      <c r="K247" s="79" t="e">
        <f>+K162</f>
        <v>#DIV/0!</v>
      </c>
      <c r="M247" s="221"/>
      <c r="N247" s="221"/>
      <c r="O247" s="221"/>
      <c r="P247" s="221"/>
      <c r="Q247" s="221"/>
      <c r="R247" s="221"/>
      <c r="S247" s="221"/>
      <c r="T247" s="221"/>
      <c r="U247" s="221"/>
      <c r="V247" s="221"/>
      <c r="W247" s="221"/>
    </row>
    <row r="248" spans="1:23" x14ac:dyDescent="0.25">
      <c r="A248" s="185" t="s">
        <v>1117</v>
      </c>
      <c r="B248" s="185" t="s">
        <v>1114</v>
      </c>
      <c r="C248" s="186">
        <f t="shared" ref="C248:E249" si="159">+C190</f>
        <v>0</v>
      </c>
      <c r="D248" s="186">
        <f t="shared" si="159"/>
        <v>0</v>
      </c>
      <c r="E248" s="186">
        <f t="shared" si="159"/>
        <v>0</v>
      </c>
      <c r="F248" s="186">
        <f t="shared" si="153"/>
        <v>0</v>
      </c>
      <c r="G248" s="186">
        <f t="shared" ref="G248:I249" si="160">+G190</f>
        <v>0</v>
      </c>
      <c r="H248" s="186">
        <f t="shared" si="160"/>
        <v>0</v>
      </c>
      <c r="I248" s="186">
        <f t="shared" si="160"/>
        <v>0</v>
      </c>
      <c r="J248" s="186">
        <f t="shared" si="154"/>
        <v>0</v>
      </c>
      <c r="K248" s="95" t="e">
        <f>+K171</f>
        <v>#DIV/0!</v>
      </c>
    </row>
    <row r="249" spans="1:23" s="221" customFormat="1" x14ac:dyDescent="0.25">
      <c r="A249" s="76">
        <v>210</v>
      </c>
      <c r="B249" s="77" t="s">
        <v>801</v>
      </c>
      <c r="C249" s="78">
        <f t="shared" si="159"/>
        <v>0</v>
      </c>
      <c r="D249" s="78">
        <f t="shared" si="159"/>
        <v>21895454947.549999</v>
      </c>
      <c r="E249" s="78">
        <f t="shared" si="159"/>
        <v>0</v>
      </c>
      <c r="F249" s="78">
        <f t="shared" si="153"/>
        <v>21895454947.549999</v>
      </c>
      <c r="G249" s="78">
        <f t="shared" si="160"/>
        <v>0</v>
      </c>
      <c r="H249" s="78">
        <f t="shared" si="160"/>
        <v>0</v>
      </c>
      <c r="I249" s="78">
        <f t="shared" si="160"/>
        <v>0</v>
      </c>
      <c r="J249" s="78">
        <f t="shared" si="154"/>
        <v>21895454947.549999</v>
      </c>
      <c r="K249" s="79" t="e">
        <f>+K172</f>
        <v>#DIV/0!</v>
      </c>
      <c r="L249" s="253"/>
      <c r="M249" s="126"/>
      <c r="N249" s="126"/>
      <c r="O249" s="126"/>
      <c r="P249" s="126"/>
      <c r="Q249" s="126"/>
      <c r="R249" s="126"/>
      <c r="S249" s="126"/>
      <c r="T249" s="126"/>
      <c r="U249" s="126"/>
      <c r="V249" s="126"/>
      <c r="W249" s="126"/>
    </row>
    <row r="250" spans="1:23" s="221" customFormat="1" x14ac:dyDescent="0.25">
      <c r="A250" s="76">
        <v>212</v>
      </c>
      <c r="B250" s="77" t="s">
        <v>1118</v>
      </c>
      <c r="C250" s="78">
        <f>+C196</f>
        <v>0</v>
      </c>
      <c r="D250" s="78">
        <f>+D196</f>
        <v>6719243288</v>
      </c>
      <c r="E250" s="78">
        <f>+E196</f>
        <v>0</v>
      </c>
      <c r="F250" s="78">
        <f t="shared" si="153"/>
        <v>6719243288</v>
      </c>
      <c r="G250" s="78">
        <f>+G196</f>
        <v>1800635451.2</v>
      </c>
      <c r="H250" s="78">
        <f>+H196</f>
        <v>0</v>
      </c>
      <c r="I250" s="78">
        <f>+I196</f>
        <v>1800635451.2</v>
      </c>
      <c r="J250" s="78">
        <f t="shared" si="154"/>
        <v>4918607836.8000002</v>
      </c>
      <c r="K250" s="79" t="e">
        <f>+K177</f>
        <v>#DIV/0!</v>
      </c>
      <c r="L250" s="253"/>
      <c r="M250" s="126"/>
      <c r="N250" s="126"/>
      <c r="O250" s="126"/>
      <c r="P250" s="126"/>
      <c r="Q250" s="126"/>
      <c r="R250" s="126"/>
      <c r="S250" s="126"/>
      <c r="T250" s="126"/>
      <c r="U250" s="126"/>
      <c r="V250" s="126"/>
      <c r="W250" s="126"/>
    </row>
    <row r="256" spans="1:23" x14ac:dyDescent="0.25">
      <c r="F256" s="262"/>
      <c r="G256" s="267">
        <v>59962234022.150002</v>
      </c>
    </row>
    <row r="257" spans="2:24" s="221" customFormat="1" x14ac:dyDescent="0.25">
      <c r="K257" s="343"/>
      <c r="L257" s="253"/>
    </row>
    <row r="258" spans="2:24" s="347" customFormat="1" x14ac:dyDescent="0.25">
      <c r="C258" s="348"/>
      <c r="F258" s="348">
        <f>+F259-F262</f>
        <v>0</v>
      </c>
      <c r="G258" s="348">
        <f>+G259-G262</f>
        <v>0</v>
      </c>
      <c r="K258" s="349"/>
      <c r="L258" s="350"/>
    </row>
    <row r="259" spans="2:24" s="347" customFormat="1" x14ac:dyDescent="0.25">
      <c r="C259" s="348"/>
      <c r="F259" s="348">
        <f>+F227</f>
        <v>218264633906.05118</v>
      </c>
      <c r="G259" s="348">
        <f>+G227</f>
        <v>83249298318.390015</v>
      </c>
      <c r="K259" s="349"/>
      <c r="L259" s="350"/>
    </row>
    <row r="260" spans="2:24" ht="18.75" x14ac:dyDescent="0.25">
      <c r="B260" s="354" t="s">
        <v>1787</v>
      </c>
      <c r="C260" s="354"/>
      <c r="D260" s="354"/>
      <c r="E260" s="354"/>
      <c r="F260" s="354"/>
      <c r="G260" s="354"/>
      <c r="H260" s="354"/>
      <c r="I260" s="354"/>
      <c r="J260" s="354"/>
    </row>
    <row r="261" spans="2:24" ht="31.5" x14ac:dyDescent="0.25">
      <c r="B261" s="190" t="s">
        <v>1332</v>
      </c>
      <c r="C261" s="191" t="s">
        <v>1333</v>
      </c>
      <c r="D261" s="190" t="s">
        <v>1334</v>
      </c>
      <c r="E261" s="190" t="s">
        <v>1335</v>
      </c>
      <c r="F261" s="192" t="s">
        <v>1336</v>
      </c>
      <c r="G261" s="192" t="s">
        <v>1337</v>
      </c>
      <c r="H261" s="192" t="s">
        <v>1338</v>
      </c>
      <c r="I261" s="192" t="s">
        <v>1371</v>
      </c>
      <c r="J261" s="192" t="s">
        <v>1370</v>
      </c>
    </row>
    <row r="262" spans="2:24" ht="15.75" x14ac:dyDescent="0.25">
      <c r="B262" s="193" t="s">
        <v>1340</v>
      </c>
      <c r="C262" s="194">
        <f>+C263+C278</f>
        <v>185591302312.50119</v>
      </c>
      <c r="D262" s="194">
        <f>+D263+D278</f>
        <v>32673331593.549999</v>
      </c>
      <c r="E262" s="194">
        <f>+E263+E278</f>
        <v>0</v>
      </c>
      <c r="F262" s="194">
        <f>+F263+F278</f>
        <v>218264633906.05118</v>
      </c>
      <c r="G262" s="194">
        <f>+G263+G278</f>
        <v>83249298318.390015</v>
      </c>
      <c r="H262" s="194">
        <f>+F262-G262</f>
        <v>135015335587.66116</v>
      </c>
      <c r="I262" s="195">
        <f t="shared" ref="I262:I277" si="161">+G262/F262</f>
        <v>0.38141450966455454</v>
      </c>
      <c r="J262" s="195">
        <f t="shared" ref="J262:J282" si="162">+G262/$F$262</f>
        <v>0.38141450966455454</v>
      </c>
      <c r="X262" s="345"/>
    </row>
    <row r="263" spans="2:24" ht="15.75" x14ac:dyDescent="0.25">
      <c r="B263" s="196" t="s">
        <v>1341</v>
      </c>
      <c r="C263" s="197">
        <f>+C264+C267+C271+C272+C273+C274+C275</f>
        <v>185088842772.21118</v>
      </c>
      <c r="D263" s="197">
        <f>+D264+D267+D271+D272+D273+D274+D275</f>
        <v>4058633358</v>
      </c>
      <c r="E263" s="197">
        <f>+E264+E267+E271+E272+E273+E274+E275</f>
        <v>0</v>
      </c>
      <c r="F263" s="197">
        <f>+F264+F267+F271+F272+F273+F274+F275</f>
        <v>189147476130.21118</v>
      </c>
      <c r="G263" s="197">
        <f>+G264+G267+G271+G272+G273+G274+G275</f>
        <v>79875285886.320007</v>
      </c>
      <c r="H263" s="197">
        <f t="shared" ref="H263:H281" si="163">+F263-G263</f>
        <v>109272190243.89117</v>
      </c>
      <c r="I263" s="198">
        <f t="shared" si="161"/>
        <v>0.42229104781357479</v>
      </c>
      <c r="J263" s="198">
        <f t="shared" si="162"/>
        <v>0.36595615357777639</v>
      </c>
    </row>
    <row r="264" spans="2:24" ht="15.75" x14ac:dyDescent="0.25">
      <c r="B264" s="199" t="s">
        <v>1342</v>
      </c>
      <c r="C264" s="200">
        <f>+C265+C266</f>
        <v>3167569037.6199999</v>
      </c>
      <c r="D264" s="200">
        <f>+D265+D266</f>
        <v>0</v>
      </c>
      <c r="E264" s="200">
        <f>+E265+E266</f>
        <v>0</v>
      </c>
      <c r="F264" s="200">
        <f>+F265+F266</f>
        <v>3167569037.6199999</v>
      </c>
      <c r="G264" s="200">
        <f>+G265+G266</f>
        <v>1658827640.96</v>
      </c>
      <c r="H264" s="200">
        <f t="shared" si="163"/>
        <v>1508741396.6599998</v>
      </c>
      <c r="I264" s="201">
        <f t="shared" si="161"/>
        <v>0.52369107705585638</v>
      </c>
      <c r="J264" s="201">
        <f t="shared" si="162"/>
        <v>7.6000752447784011E-3</v>
      </c>
    </row>
    <row r="265" spans="2:24" ht="15.75" x14ac:dyDescent="0.25">
      <c r="B265" s="202" t="s">
        <v>1343</v>
      </c>
      <c r="C265" s="203">
        <f>+C16</f>
        <v>2621669037.6199999</v>
      </c>
      <c r="D265" s="203">
        <f>+D15</f>
        <v>0</v>
      </c>
      <c r="E265" s="203">
        <f>+E15</f>
        <v>0</v>
      </c>
      <c r="F265" s="203">
        <f>+C265+D265-E265</f>
        <v>2621669037.6199999</v>
      </c>
      <c r="G265" s="203">
        <f>+G16</f>
        <v>1629361005</v>
      </c>
      <c r="H265" s="203">
        <f t="shared" si="163"/>
        <v>992308032.61999989</v>
      </c>
      <c r="I265" s="204">
        <f t="shared" si="161"/>
        <v>0.62149759623326228</v>
      </c>
      <c r="J265" s="204">
        <f t="shared" si="162"/>
        <v>7.4650710737743002E-3</v>
      </c>
    </row>
    <row r="266" spans="2:24" ht="15.75" x14ac:dyDescent="0.25">
      <c r="B266" s="202" t="s">
        <v>1344</v>
      </c>
      <c r="C266" s="203">
        <f>+C17</f>
        <v>545900000</v>
      </c>
      <c r="D266" s="203">
        <f>+D16</f>
        <v>0</v>
      </c>
      <c r="E266" s="203">
        <f>+E16</f>
        <v>0</v>
      </c>
      <c r="F266" s="203">
        <f>+C266+D266-E266</f>
        <v>545900000</v>
      </c>
      <c r="G266" s="203">
        <f>+G17</f>
        <v>29466635.960000001</v>
      </c>
      <c r="H266" s="203">
        <f t="shared" si="163"/>
        <v>516433364.04000002</v>
      </c>
      <c r="I266" s="204">
        <f t="shared" si="161"/>
        <v>5.3978083824876351E-2</v>
      </c>
      <c r="J266" s="204">
        <f t="shared" si="162"/>
        <v>1.3500417100410084E-4</v>
      </c>
    </row>
    <row r="267" spans="2:24" ht="15.75" x14ac:dyDescent="0.25">
      <c r="B267" s="199" t="s">
        <v>1345</v>
      </c>
      <c r="C267" s="200">
        <f>+C268+C269+C270</f>
        <v>69665706211.639999</v>
      </c>
      <c r="D267" s="200">
        <f>+D268+D269+D270</f>
        <v>0</v>
      </c>
      <c r="E267" s="200">
        <f>+E268+E269+E270</f>
        <v>0</v>
      </c>
      <c r="F267" s="200">
        <f>+F268+F269+F270</f>
        <v>69665706211.639999</v>
      </c>
      <c r="G267" s="200">
        <f>+G268+G269+G270</f>
        <v>24580365640</v>
      </c>
      <c r="H267" s="200">
        <f t="shared" si="163"/>
        <v>45085340571.639999</v>
      </c>
      <c r="I267" s="201">
        <f t="shared" si="161"/>
        <v>0.35283307923882101</v>
      </c>
      <c r="J267" s="201">
        <f t="shared" si="162"/>
        <v>0.11261726281583602</v>
      </c>
    </row>
    <row r="268" spans="2:24" ht="15.75" x14ac:dyDescent="0.25">
      <c r="B268" s="202" t="s">
        <v>1346</v>
      </c>
      <c r="C268" s="203">
        <f>+C27</f>
        <v>54553014382</v>
      </c>
      <c r="D268" s="203">
        <f>+D26</f>
        <v>0</v>
      </c>
      <c r="E268" s="203">
        <f>+E26</f>
        <v>0</v>
      </c>
      <c r="F268" s="203">
        <f t="shared" ref="F268:F274" si="164">+C268+D268-E268</f>
        <v>54553014382</v>
      </c>
      <c r="G268" s="203">
        <f>+G27</f>
        <v>17685555413</v>
      </c>
      <c r="H268" s="203">
        <f t="shared" si="163"/>
        <v>36867458969</v>
      </c>
      <c r="I268" s="204">
        <f t="shared" si="161"/>
        <v>0.32419025077439945</v>
      </c>
      <c r="J268" s="204">
        <f t="shared" si="162"/>
        <v>8.1028039662222551E-2</v>
      </c>
    </row>
    <row r="269" spans="2:24" ht="15.75" x14ac:dyDescent="0.25">
      <c r="B269" s="202" t="s">
        <v>1347</v>
      </c>
      <c r="C269" s="203">
        <f>+C32</f>
        <v>9784435306.6399994</v>
      </c>
      <c r="D269" s="203">
        <f>+D31</f>
        <v>0</v>
      </c>
      <c r="E269" s="203">
        <f>+E31</f>
        <v>0</v>
      </c>
      <c r="F269" s="203">
        <f t="shared" si="164"/>
        <v>9784435306.6399994</v>
      </c>
      <c r="G269" s="203">
        <f>+G32</f>
        <v>3795972450</v>
      </c>
      <c r="H269" s="203">
        <f t="shared" si="163"/>
        <v>5988462856.6399994</v>
      </c>
      <c r="I269" s="204">
        <f t="shared" si="161"/>
        <v>0.38796029929534553</v>
      </c>
      <c r="J269" s="204">
        <f t="shared" si="162"/>
        <v>1.7391605694736238E-2</v>
      </c>
    </row>
    <row r="270" spans="2:24" ht="15.75" x14ac:dyDescent="0.25">
      <c r="B270" s="202" t="s">
        <v>1348</v>
      </c>
      <c r="C270" s="203">
        <f>+C45+C53+C55+C56+C57+C59+C96+C97+C98+C99+C101+C102+C103+C104+C105+C112+C117+C78+C81+C83</f>
        <v>5328256523</v>
      </c>
      <c r="D270" s="203">
        <f>+D117+D98+D104+D59</f>
        <v>0</v>
      </c>
      <c r="E270" s="203">
        <f>+E117+E98+E104+E59</f>
        <v>0</v>
      </c>
      <c r="F270" s="203">
        <f t="shared" si="164"/>
        <v>5328256523</v>
      </c>
      <c r="G270" s="203">
        <f>+G45+G53+G55+G56+G57+G59+G96+G97+G98+G99+G101+G102+G103+G104+G105+G112+G117+G78+G83+G51</f>
        <v>3098837777</v>
      </c>
      <c r="H270" s="203">
        <f>+H45+H53+H55+H56+H57+H59+H96+H97+H98+H99+H101+H102+H103+H104+H105+H112+H117+H125+H78+H81+H83</f>
        <v>16820050</v>
      </c>
      <c r="I270" s="204">
        <f t="shared" si="161"/>
        <v>0.58158569573809538</v>
      </c>
      <c r="J270" s="204">
        <f t="shared" si="162"/>
        <v>1.4197617458877234E-2</v>
      </c>
    </row>
    <row r="271" spans="2:24" ht="15.75" x14ac:dyDescent="0.25">
      <c r="B271" s="199" t="s">
        <v>1349</v>
      </c>
      <c r="C271" s="200">
        <f>+C54+C100</f>
        <v>1586505677.9000001</v>
      </c>
      <c r="D271" s="200">
        <f>+D100+D99</f>
        <v>0</v>
      </c>
      <c r="E271" s="200">
        <f>+E100+E99</f>
        <v>0</v>
      </c>
      <c r="F271" s="200">
        <f t="shared" si="164"/>
        <v>1586505677.9000001</v>
      </c>
      <c r="G271" s="200">
        <f>+G54+G100</f>
        <v>469326153.36000001</v>
      </c>
      <c r="H271" s="200">
        <f t="shared" si="163"/>
        <v>1117179524.54</v>
      </c>
      <c r="I271" s="201">
        <f t="shared" si="161"/>
        <v>0.29582380945603043</v>
      </c>
      <c r="J271" s="201">
        <f t="shared" si="162"/>
        <v>2.1502620234939876E-3</v>
      </c>
    </row>
    <row r="272" spans="2:24" ht="15.75" x14ac:dyDescent="0.25">
      <c r="B272" s="199" t="s">
        <v>1350</v>
      </c>
      <c r="C272" s="200">
        <f>+C68</f>
        <v>847493477</v>
      </c>
      <c r="D272" s="200">
        <f>+D68</f>
        <v>0</v>
      </c>
      <c r="E272" s="200">
        <f>+E68</f>
        <v>0</v>
      </c>
      <c r="F272" s="200">
        <f t="shared" si="164"/>
        <v>847493477</v>
      </c>
      <c r="G272" s="200">
        <f>+G68</f>
        <v>313808648</v>
      </c>
      <c r="H272" s="200">
        <f t="shared" si="163"/>
        <v>533684829</v>
      </c>
      <c r="I272" s="201">
        <f t="shared" si="161"/>
        <v>0.37027854079872757</v>
      </c>
      <c r="J272" s="201">
        <f t="shared" si="162"/>
        <v>1.4377439092357689E-3</v>
      </c>
    </row>
    <row r="273" spans="2:10" ht="15.75" x14ac:dyDescent="0.25">
      <c r="B273" s="199" t="s">
        <v>1351</v>
      </c>
      <c r="C273" s="200">
        <f>+C93</f>
        <v>175200000</v>
      </c>
      <c r="D273" s="200">
        <f>+D93</f>
        <v>0</v>
      </c>
      <c r="E273" s="200">
        <f>+E93</f>
        <v>0</v>
      </c>
      <c r="F273" s="200">
        <f t="shared" si="164"/>
        <v>175200000</v>
      </c>
      <c r="G273" s="200">
        <f>+G93</f>
        <v>81913160</v>
      </c>
      <c r="H273" s="200">
        <f t="shared" si="163"/>
        <v>93286840</v>
      </c>
      <c r="I273" s="201">
        <f t="shared" si="161"/>
        <v>0.4675408675799087</v>
      </c>
      <c r="J273" s="201">
        <f t="shared" si="162"/>
        <v>3.7529286597689631E-4</v>
      </c>
    </row>
    <row r="274" spans="2:10" ht="15.75" x14ac:dyDescent="0.25">
      <c r="B274" s="199" t="s">
        <v>1352</v>
      </c>
      <c r="C274" s="200">
        <f>+C140</f>
        <v>2007901982.9000001</v>
      </c>
      <c r="D274" s="200">
        <f>+D140</f>
        <v>0</v>
      </c>
      <c r="E274" s="200">
        <f>+E140</f>
        <v>0</v>
      </c>
      <c r="F274" s="200">
        <f t="shared" si="164"/>
        <v>2007901982.9000001</v>
      </c>
      <c r="G274" s="200">
        <f>+G140</f>
        <v>1000747958</v>
      </c>
      <c r="H274" s="200">
        <f t="shared" si="163"/>
        <v>1007154024.9000001</v>
      </c>
      <c r="I274" s="201">
        <f t="shared" si="161"/>
        <v>0.49840478595206428</v>
      </c>
      <c r="J274" s="201">
        <f t="shared" si="162"/>
        <v>4.5850211282087838E-3</v>
      </c>
    </row>
    <row r="275" spans="2:10" ht="15.75" x14ac:dyDescent="0.25">
      <c r="B275" s="199" t="s">
        <v>1353</v>
      </c>
      <c r="C275" s="200">
        <f>+C276+C277</f>
        <v>107638466385.15118</v>
      </c>
      <c r="D275" s="200">
        <f>+D276+D277</f>
        <v>4058633358</v>
      </c>
      <c r="E275" s="200">
        <f>+E276+E277</f>
        <v>0</v>
      </c>
      <c r="F275" s="200">
        <f>+F276+F277</f>
        <v>111697099743.15118</v>
      </c>
      <c r="G275" s="200">
        <f>+G276+G277</f>
        <v>51770296686</v>
      </c>
      <c r="H275" s="200">
        <f t="shared" si="163"/>
        <v>59926803057.151184</v>
      </c>
      <c r="I275" s="201">
        <f>+G275/F275</f>
        <v>0.46348828040339829</v>
      </c>
      <c r="J275" s="201">
        <f t="shared" si="162"/>
        <v>0.23719049559024652</v>
      </c>
    </row>
    <row r="276" spans="2:10" ht="15.75" x14ac:dyDescent="0.25">
      <c r="B276" s="202" t="s">
        <v>1354</v>
      </c>
      <c r="C276" s="203">
        <f>+F318+F319+F320+F321+F322</f>
        <v>97566036813.154999</v>
      </c>
      <c r="D276" s="203">
        <f>+D239</f>
        <v>4058633358</v>
      </c>
      <c r="E276" s="203">
        <f>+E98-E277</f>
        <v>0</v>
      </c>
      <c r="F276" s="203">
        <f>+C276+D276-E276</f>
        <v>101624670171.155</v>
      </c>
      <c r="G276" s="203">
        <f>+G143</f>
        <v>51770296686</v>
      </c>
      <c r="H276" s="203">
        <f t="shared" si="163"/>
        <v>49854373485.154999</v>
      </c>
      <c r="I276" s="204">
        <f>+G276/F276</f>
        <v>0.50942646700657546</v>
      </c>
      <c r="J276" s="204">
        <f t="shared" si="162"/>
        <v>0.23719049559024652</v>
      </c>
    </row>
    <row r="277" spans="2:10" ht="15.75" x14ac:dyDescent="0.25">
      <c r="B277" s="202" t="s">
        <v>1355</v>
      </c>
      <c r="C277" s="203">
        <f>+F323</f>
        <v>10072429571.996187</v>
      </c>
      <c r="D277" s="203">
        <v>0</v>
      </c>
      <c r="E277" s="203">
        <v>0</v>
      </c>
      <c r="F277" s="203">
        <f>+C277+D277-E277</f>
        <v>10072429571.996187</v>
      </c>
      <c r="G277" s="203">
        <v>0</v>
      </c>
      <c r="H277" s="203">
        <f t="shared" si="163"/>
        <v>10072429571.996187</v>
      </c>
      <c r="I277" s="204">
        <f t="shared" si="161"/>
        <v>0</v>
      </c>
      <c r="J277" s="204">
        <f t="shared" si="162"/>
        <v>0</v>
      </c>
    </row>
    <row r="278" spans="2:10" ht="15.75" x14ac:dyDescent="0.25">
      <c r="B278" s="196" t="s">
        <v>1356</v>
      </c>
      <c r="C278" s="197">
        <f>SUM(C279:C282)</f>
        <v>502459540.29000002</v>
      </c>
      <c r="D278" s="197">
        <f>SUM(D279:D282)</f>
        <v>28614698235.549999</v>
      </c>
      <c r="E278" s="197">
        <f>SUM(E279:E282)</f>
        <v>0</v>
      </c>
      <c r="F278" s="197">
        <f>SUM(F279:F282)</f>
        <v>29117157775.84</v>
      </c>
      <c r="G278" s="197">
        <f>SUM(G279:G282)</f>
        <v>3374012432.0699997</v>
      </c>
      <c r="H278" s="197">
        <f t="shared" si="163"/>
        <v>25743145343.77</v>
      </c>
      <c r="I278" s="198">
        <f>+G278/F278</f>
        <v>0.1158771215942509</v>
      </c>
      <c r="J278" s="198">
        <f t="shared" si="162"/>
        <v>1.54583560867781E-2</v>
      </c>
    </row>
    <row r="279" spans="2:10" ht="15.75" x14ac:dyDescent="0.25">
      <c r="B279" s="199" t="s">
        <v>1357</v>
      </c>
      <c r="C279" s="200">
        <f>+C157</f>
        <v>502459540.29000002</v>
      </c>
      <c r="D279" s="200">
        <f>+D157</f>
        <v>0</v>
      </c>
      <c r="E279" s="200">
        <f>+E157</f>
        <v>0</v>
      </c>
      <c r="F279" s="200">
        <f>+C279+D279-E279</f>
        <v>502459540.29000002</v>
      </c>
      <c r="G279" s="200">
        <f>+G157</f>
        <v>1573376980.8699996</v>
      </c>
      <c r="H279" s="200">
        <f t="shared" si="163"/>
        <v>-1070917440.5799997</v>
      </c>
      <c r="I279" s="201">
        <f>+G279/F279</f>
        <v>3.1313505958348564</v>
      </c>
      <c r="J279" s="201">
        <f t="shared" si="162"/>
        <v>7.2085749885949764E-3</v>
      </c>
    </row>
    <row r="280" spans="2:10" ht="15.75" x14ac:dyDescent="0.25">
      <c r="B280" s="199" t="s">
        <v>1358</v>
      </c>
      <c r="C280" s="200">
        <f>+C191</f>
        <v>0</v>
      </c>
      <c r="D280" s="200">
        <f>+D191</f>
        <v>21895454947.549999</v>
      </c>
      <c r="E280" s="200">
        <f>+E191</f>
        <v>0</v>
      </c>
      <c r="F280" s="200">
        <f>+C280+D280-E280</f>
        <v>21895454947.549999</v>
      </c>
      <c r="G280" s="200">
        <f>+G191</f>
        <v>0</v>
      </c>
      <c r="H280" s="200">
        <f t="shared" si="163"/>
        <v>21895454947.549999</v>
      </c>
      <c r="I280" s="201">
        <f>+G280/F280</f>
        <v>0</v>
      </c>
      <c r="J280" s="201">
        <f t="shared" si="162"/>
        <v>0</v>
      </c>
    </row>
    <row r="281" spans="2:10" ht="15.75" x14ac:dyDescent="0.25">
      <c r="B281" s="199" t="s">
        <v>1359</v>
      </c>
      <c r="C281" s="200">
        <f>+C190</f>
        <v>0</v>
      </c>
      <c r="D281" s="200">
        <f>+D190</f>
        <v>0</v>
      </c>
      <c r="E281" s="200">
        <f>+E190</f>
        <v>0</v>
      </c>
      <c r="F281" s="200">
        <f>+C281+D281-E281</f>
        <v>0</v>
      </c>
      <c r="G281" s="200">
        <f>+G190</f>
        <v>0</v>
      </c>
      <c r="H281" s="200">
        <f t="shared" si="163"/>
        <v>0</v>
      </c>
      <c r="I281" s="201">
        <v>1</v>
      </c>
      <c r="J281" s="201">
        <f t="shared" si="162"/>
        <v>0</v>
      </c>
    </row>
    <row r="282" spans="2:10" ht="15.75" x14ac:dyDescent="0.25">
      <c r="B282" s="199" t="s">
        <v>1360</v>
      </c>
      <c r="C282" s="200">
        <f>+C196</f>
        <v>0</v>
      </c>
      <c r="D282" s="200">
        <f>+D196</f>
        <v>6719243288</v>
      </c>
      <c r="E282" s="200">
        <f>+E196</f>
        <v>0</v>
      </c>
      <c r="F282" s="200">
        <f>+C282+D282-E282</f>
        <v>6719243288</v>
      </c>
      <c r="G282" s="200">
        <f>+G196</f>
        <v>1800635451.2</v>
      </c>
      <c r="H282" s="200">
        <f>+H196</f>
        <v>0</v>
      </c>
      <c r="I282" s="201">
        <f>+G282/F282</f>
        <v>0.26798188040248261</v>
      </c>
      <c r="J282" s="201">
        <f t="shared" si="162"/>
        <v>8.2497810981831225E-3</v>
      </c>
    </row>
    <row r="302" spans="2:9" ht="15.75" x14ac:dyDescent="0.25">
      <c r="B302" s="205" t="s">
        <v>1361</v>
      </c>
      <c r="C302" s="205" t="s">
        <v>1362</v>
      </c>
      <c r="D302" s="205" t="s">
        <v>1363</v>
      </c>
      <c r="E302" s="205" t="s">
        <v>1364</v>
      </c>
      <c r="F302" s="205">
        <v>2023</v>
      </c>
      <c r="G302" s="205">
        <v>2024</v>
      </c>
      <c r="H302" s="205">
        <v>2025</v>
      </c>
      <c r="I302" s="205">
        <v>2026</v>
      </c>
    </row>
    <row r="303" spans="2:9" ht="15.75" x14ac:dyDescent="0.25">
      <c r="B303" s="206" t="s">
        <v>1340</v>
      </c>
      <c r="C303" s="207">
        <f t="shared" ref="C303:I303" si="165">+C304+C324</f>
        <v>145439571781.16412</v>
      </c>
      <c r="D303" s="208">
        <f t="shared" si="165"/>
        <v>86330738868.860001</v>
      </c>
      <c r="E303" s="208">
        <f t="shared" si="165"/>
        <v>133068695652.42561</v>
      </c>
      <c r="F303" s="209">
        <f t="shared" si="165"/>
        <v>185412005948.5542</v>
      </c>
      <c r="G303" s="209">
        <f t="shared" si="165"/>
        <v>186186984803.5542</v>
      </c>
      <c r="H303" s="209">
        <f t="shared" si="165"/>
        <v>188186984803.5542</v>
      </c>
      <c r="I303" s="209">
        <f t="shared" si="165"/>
        <v>190186984803.5542</v>
      </c>
    </row>
    <row r="304" spans="2:9" ht="15.75" x14ac:dyDescent="0.25">
      <c r="B304" s="196" t="s">
        <v>1345</v>
      </c>
      <c r="C304" s="210">
        <f t="shared" ref="C304:I304" si="166">+C305+C308+C312+C313+C314+C315+C316</f>
        <v>145222612179.16412</v>
      </c>
      <c r="D304" s="210">
        <f t="shared" si="166"/>
        <v>86101305288.820007</v>
      </c>
      <c r="E304" s="210">
        <f t="shared" si="166"/>
        <v>132609828492.34561</v>
      </c>
      <c r="F304" s="211">
        <f>+F305+F308+F312+F313+F314+F315+F316</f>
        <v>184909546408.2666</v>
      </c>
      <c r="G304" s="211">
        <f t="shared" si="166"/>
        <v>185684525263.2666</v>
      </c>
      <c r="H304" s="211">
        <f t="shared" si="166"/>
        <v>187684525263.2666</v>
      </c>
      <c r="I304" s="211">
        <f t="shared" si="166"/>
        <v>189684525263.2666</v>
      </c>
    </row>
    <row r="305" spans="2:9" ht="15.75" x14ac:dyDescent="0.25">
      <c r="B305" s="199" t="s">
        <v>1342</v>
      </c>
      <c r="C305" s="212">
        <f t="shared" ref="C305:I305" si="167">SUM(C306:C307)</f>
        <v>3174321326</v>
      </c>
      <c r="D305" s="212">
        <f t="shared" si="167"/>
        <v>2797906803.6799998</v>
      </c>
      <c r="E305" s="212">
        <f t="shared" si="167"/>
        <v>2988272677</v>
      </c>
      <c r="F305" s="212">
        <f t="shared" si="167"/>
        <v>2988272677</v>
      </c>
      <c r="G305" s="212">
        <f t="shared" si="167"/>
        <v>2988272677</v>
      </c>
      <c r="H305" s="212">
        <f t="shared" si="167"/>
        <v>2988272677</v>
      </c>
      <c r="I305" s="212">
        <f t="shared" si="167"/>
        <v>2988272677</v>
      </c>
    </row>
    <row r="306" spans="2:9" ht="15.75" x14ac:dyDescent="0.25">
      <c r="B306" s="202" t="s">
        <v>1343</v>
      </c>
      <c r="C306" s="213">
        <f>+'[1]Ingresos Junio  2022'!$F$16</f>
        <v>2659321326</v>
      </c>
      <c r="D306" s="213">
        <f>+'[2]Ingresos Julio  2022'!$I$16</f>
        <v>2473272677</v>
      </c>
      <c r="E306" s="214">
        <v>2473272677</v>
      </c>
      <c r="F306" s="214">
        <f>+E306*(1+$C299)</f>
        <v>2473272677</v>
      </c>
      <c r="G306" s="214">
        <f t="shared" ref="G306:I307" si="168">+F306*(1+D$4)</f>
        <v>2473272677</v>
      </c>
      <c r="H306" s="214">
        <f t="shared" si="168"/>
        <v>2473272677</v>
      </c>
      <c r="I306" s="214">
        <f t="shared" si="168"/>
        <v>2473272677</v>
      </c>
    </row>
    <row r="307" spans="2:9" ht="15.75" x14ac:dyDescent="0.25">
      <c r="B307" s="202" t="s">
        <v>1344</v>
      </c>
      <c r="C307" s="213">
        <f>+'[1]Ingresos Junio  2022'!$F$17</f>
        <v>515000000</v>
      </c>
      <c r="D307" s="213">
        <f>+'[2]Ingresos Julio  2022'!$I$17</f>
        <v>324634126.68000001</v>
      </c>
      <c r="E307" s="214">
        <f>+C307</f>
        <v>515000000</v>
      </c>
      <c r="F307" s="214">
        <f>+E307*(1+C299)</f>
        <v>515000000</v>
      </c>
      <c r="G307" s="214">
        <f t="shared" si="168"/>
        <v>515000000</v>
      </c>
      <c r="H307" s="214">
        <f t="shared" si="168"/>
        <v>515000000</v>
      </c>
      <c r="I307" s="214">
        <f t="shared" si="168"/>
        <v>515000000</v>
      </c>
    </row>
    <row r="308" spans="2:9" ht="15.75" x14ac:dyDescent="0.25">
      <c r="B308" s="199" t="s">
        <v>1345</v>
      </c>
      <c r="C308" s="212">
        <f t="shared" ref="C308:I308" si="169">SUM(C309:C311)</f>
        <v>46675771812.339996</v>
      </c>
      <c r="D308" s="212">
        <f t="shared" si="169"/>
        <v>23010221728</v>
      </c>
      <c r="E308" s="215">
        <f t="shared" si="169"/>
        <v>27782478699</v>
      </c>
      <c r="F308" s="215">
        <f t="shared" si="169"/>
        <v>69467449685.320007</v>
      </c>
      <c r="G308" s="215">
        <f t="shared" si="169"/>
        <v>70242428540.320007</v>
      </c>
      <c r="H308" s="215">
        <f t="shared" si="169"/>
        <v>72242428540.320007</v>
      </c>
      <c r="I308" s="215">
        <f t="shared" si="169"/>
        <v>74242428540.320007</v>
      </c>
    </row>
    <row r="309" spans="2:9" ht="15.75" x14ac:dyDescent="0.25">
      <c r="B309" s="202" t="s">
        <v>1346</v>
      </c>
      <c r="C309" s="213">
        <f>+'[1]Ingresos Junio  2022'!$F$27</f>
        <v>35549282815.339996</v>
      </c>
      <c r="D309" s="213">
        <f>+'[2]Ingresos Julio  2022'!$I$21+'[2]Ingresos Julio  2022'!$I$27</f>
        <v>14699640711</v>
      </c>
      <c r="E309" s="216">
        <f>+D309+E340</f>
        <v>14699640711</v>
      </c>
      <c r="F309" s="214">
        <v>54553014379</v>
      </c>
      <c r="G309" s="214">
        <f>+F309*(1+D$5)+774978855</f>
        <v>55327993234</v>
      </c>
      <c r="H309" s="214">
        <f>+G309*(1+E$5)+2000000000</f>
        <v>57327993234</v>
      </c>
      <c r="I309" s="214">
        <f>+H309*(1+F$5)+2000000000</f>
        <v>59327993234</v>
      </c>
    </row>
    <row r="310" spans="2:9" ht="15.75" x14ac:dyDescent="0.25">
      <c r="B310" s="202" t="s">
        <v>1347</v>
      </c>
      <c r="C310" s="213">
        <f>+'[1]Ingresos Junio  2022'!$F$32</f>
        <v>8582837988</v>
      </c>
      <c r="D310" s="213">
        <f>+'[2]Ingresos Julio  2022'!$I$32</f>
        <v>5210203998</v>
      </c>
      <c r="E310" s="214">
        <f>+C310</f>
        <v>8582837988</v>
      </c>
      <c r="F310" s="214">
        <v>9784435306.3200016</v>
      </c>
      <c r="G310" s="214">
        <f t="shared" ref="G310:I311" si="170">+F310*(1+D$5)</f>
        <v>9784435306.3200016</v>
      </c>
      <c r="H310" s="214">
        <f t="shared" si="170"/>
        <v>9784435306.3200016</v>
      </c>
      <c r="I310" s="214">
        <f t="shared" si="170"/>
        <v>9784435306.3200016</v>
      </c>
    </row>
    <row r="311" spans="2:9" ht="15.75" x14ac:dyDescent="0.25">
      <c r="B311" s="202" t="s">
        <v>1348</v>
      </c>
      <c r="C311" s="213">
        <f>+'[1]Ingresos Junio  2022'!$F$50</f>
        <v>2543651009</v>
      </c>
      <c r="D311" s="213">
        <f>+'[2]Ingresos Julio  2022'!$I$50</f>
        <v>3100377019</v>
      </c>
      <c r="E311" s="214">
        <v>4500000000</v>
      </c>
      <c r="F311" s="214">
        <v>5130000000.000001</v>
      </c>
      <c r="G311" s="214">
        <f t="shared" si="170"/>
        <v>5130000000.000001</v>
      </c>
      <c r="H311" s="214">
        <f t="shared" si="170"/>
        <v>5130000000.000001</v>
      </c>
      <c r="I311" s="214">
        <f t="shared" si="170"/>
        <v>5130000000.000001</v>
      </c>
    </row>
    <row r="312" spans="2:9" ht="15.75" x14ac:dyDescent="0.25">
      <c r="B312" s="199" t="s">
        <v>1349</v>
      </c>
      <c r="C312" s="212">
        <f>+'[1]Ingresos Junio  2022'!$F$39</f>
        <v>1553886463.8360002</v>
      </c>
      <c r="D312" s="212">
        <f>+'[2]Ingresos Julio  2022'!$I$39</f>
        <v>973404955.13999999</v>
      </c>
      <c r="E312" s="215">
        <f>+C312</f>
        <v>1553886463.8360002</v>
      </c>
      <c r="F312" s="215">
        <v>1701505677.9004202</v>
      </c>
      <c r="G312" s="215">
        <f t="shared" ref="G312:I315" si="171">+F312*(1+D$3)</f>
        <v>1701505677.9004202</v>
      </c>
      <c r="H312" s="215">
        <f t="shared" si="171"/>
        <v>1701505677.9004202</v>
      </c>
      <c r="I312" s="215">
        <f t="shared" si="171"/>
        <v>1701505677.9004202</v>
      </c>
    </row>
    <row r="313" spans="2:9" ht="15.75" x14ac:dyDescent="0.25">
      <c r="B313" s="199" t="s">
        <v>1350</v>
      </c>
      <c r="C313" s="212">
        <f>+'[1]Ingresos Junio  2022'!$F$57</f>
        <v>465600000</v>
      </c>
      <c r="D313" s="212">
        <f>+'[2]Ingresos Julio  2022'!$I$59</f>
        <v>624260009</v>
      </c>
      <c r="E313" s="215">
        <v>850000000</v>
      </c>
      <c r="F313" s="215">
        <v>930750000</v>
      </c>
      <c r="G313" s="215">
        <f t="shared" si="171"/>
        <v>930750000</v>
      </c>
      <c r="H313" s="215">
        <f t="shared" si="171"/>
        <v>930750000</v>
      </c>
      <c r="I313" s="215">
        <f t="shared" si="171"/>
        <v>930750000</v>
      </c>
    </row>
    <row r="314" spans="2:9" ht="15.75" x14ac:dyDescent="0.25">
      <c r="B314" s="199" t="s">
        <v>1351</v>
      </c>
      <c r="C314" s="212">
        <f>+'[1]Ingresos Junio  2022'!$F$70+'[1]Ingresos Junio  2022'!$F$75</f>
        <v>64770363</v>
      </c>
      <c r="D314" s="212">
        <f>+'[2]Ingresos Julio  2022'!$I$77+'[2]Ingresos Julio  2022'!$I$72</f>
        <v>122263684</v>
      </c>
      <c r="E314" s="215">
        <v>160000000</v>
      </c>
      <c r="F314" s="215">
        <v>175200000</v>
      </c>
      <c r="G314" s="215">
        <f t="shared" si="171"/>
        <v>175200000</v>
      </c>
      <c r="H314" s="215">
        <f t="shared" si="171"/>
        <v>175200000</v>
      </c>
      <c r="I314" s="215">
        <f t="shared" si="171"/>
        <v>175200000</v>
      </c>
    </row>
    <row r="315" spans="2:9" ht="15.75" x14ac:dyDescent="0.25">
      <c r="B315" s="199" t="s">
        <v>1352</v>
      </c>
      <c r="C315" s="212">
        <f>+'[1]Ingresos Junio  2022'!$F$79</f>
        <v>1592517443.1900001</v>
      </c>
      <c r="D315" s="212">
        <f>+'[2]Ingresos Julio  2022'!$I$81</f>
        <v>1183700441</v>
      </c>
      <c r="E315" s="215">
        <f>+D315+650000000</f>
        <v>1833700441</v>
      </c>
      <c r="F315" s="215">
        <v>2007901982.895</v>
      </c>
      <c r="G315" s="215">
        <f t="shared" si="171"/>
        <v>2007901982.895</v>
      </c>
      <c r="H315" s="215">
        <f t="shared" si="171"/>
        <v>2007901982.895</v>
      </c>
      <c r="I315" s="215">
        <f t="shared" si="171"/>
        <v>2007901982.895</v>
      </c>
    </row>
    <row r="316" spans="2:9" ht="15.75" x14ac:dyDescent="0.25">
      <c r="B316" s="217" t="s">
        <v>1353</v>
      </c>
      <c r="C316" s="218">
        <f t="shared" ref="C316:I316" si="172">+C317+C323</f>
        <v>91695744770.798126</v>
      </c>
      <c r="D316" s="218">
        <f t="shared" si="172"/>
        <v>57389547668</v>
      </c>
      <c r="E316" s="218">
        <f t="shared" si="172"/>
        <v>97441490211.509613</v>
      </c>
      <c r="F316" s="218">
        <f t="shared" si="172"/>
        <v>107638466385.15118</v>
      </c>
      <c r="G316" s="218">
        <f t="shared" si="172"/>
        <v>107638466385.15118</v>
      </c>
      <c r="H316" s="218">
        <f t="shared" si="172"/>
        <v>107638466385.15118</v>
      </c>
      <c r="I316" s="218">
        <f t="shared" si="172"/>
        <v>107638466385.15118</v>
      </c>
    </row>
    <row r="317" spans="2:9" ht="15.75" x14ac:dyDescent="0.25">
      <c r="B317" s="219" t="s">
        <v>1354</v>
      </c>
      <c r="C317" s="220">
        <f t="shared" ref="C317:I317" si="173">SUM(C318:C322)</f>
        <v>82611730410.358017</v>
      </c>
      <c r="D317" s="220">
        <f t="shared" si="173"/>
        <v>57389547668</v>
      </c>
      <c r="E317" s="220">
        <f t="shared" si="173"/>
        <v>88173162516.220001</v>
      </c>
      <c r="F317" s="220">
        <f t="shared" si="173"/>
        <v>97566036813.154999</v>
      </c>
      <c r="G317" s="220">
        <f t="shared" si="173"/>
        <v>97566036813.154999</v>
      </c>
      <c r="H317" s="220">
        <f t="shared" si="173"/>
        <v>97566036813.154999</v>
      </c>
      <c r="I317" s="220">
        <f t="shared" si="173"/>
        <v>97566036813.154999</v>
      </c>
    </row>
    <row r="318" spans="2:9" ht="15.75" x14ac:dyDescent="0.25">
      <c r="B318" s="202" t="s">
        <v>1365</v>
      </c>
      <c r="C318" s="213">
        <f>+'[3]RESUMEN GENERAL 2022'!$H$18</f>
        <v>73612521507.728012</v>
      </c>
      <c r="D318" s="213">
        <f>+'[2]Ingresos Julio  2022'!$I$88</f>
        <v>45933341645</v>
      </c>
      <c r="E318" s="216">
        <f>('[4]Flujo de Caja_2022'!$BI$29*15)+'[4]Flujo de Caja_2022'!$BG$34</f>
        <v>73939779755</v>
      </c>
      <c r="F318" s="214">
        <v>82914245003.834991</v>
      </c>
      <c r="G318" s="214">
        <f>+F318*(1+D$3)</f>
        <v>82914245003.834991</v>
      </c>
      <c r="H318" s="214">
        <f>+G318*(1+E$3)</f>
        <v>82914245003.834991</v>
      </c>
      <c r="I318" s="214">
        <f>+H318*(1+F$3)</f>
        <v>82914245003.834991</v>
      </c>
    </row>
    <row r="319" spans="2:9" ht="15.75" x14ac:dyDescent="0.25">
      <c r="B319" s="202" t="s">
        <v>1366</v>
      </c>
      <c r="C319" s="213">
        <v>0</v>
      </c>
      <c r="D319" s="213">
        <f>+'[2]Ingresos Julio  2022'!$I$89</f>
        <v>2808635438</v>
      </c>
      <c r="E319" s="214">
        <f>+D319</f>
        <v>2808635438</v>
      </c>
      <c r="F319" s="214">
        <v>2500000000</v>
      </c>
      <c r="G319" s="214">
        <f>+F319*(1+D$4)</f>
        <v>2500000000</v>
      </c>
      <c r="H319" s="214">
        <f>+G319*(1+E$4)</f>
        <v>2500000000</v>
      </c>
      <c r="I319" s="214">
        <f>+H319*(1+F$4)</f>
        <v>2500000000</v>
      </c>
    </row>
    <row r="320" spans="2:9" ht="15.75" x14ac:dyDescent="0.25">
      <c r="B320" s="202" t="s">
        <v>1367</v>
      </c>
      <c r="C320" s="213">
        <f>+'[3]RESUMEN GENERAL 2022'!$H$20</f>
        <v>2777176738.2199998</v>
      </c>
      <c r="D320" s="213">
        <f>+'[1]Ingresos Junio  2022'!$I$88</f>
        <v>0</v>
      </c>
      <c r="E320" s="214">
        <f>+C320</f>
        <v>2777176738.2199998</v>
      </c>
      <c r="F320" s="214">
        <v>2985366989.2200003</v>
      </c>
      <c r="G320" s="214">
        <f>+F320*(1+D$5)</f>
        <v>2985366989.2200003</v>
      </c>
      <c r="H320" s="214">
        <f>+G320*(1+E$5)</f>
        <v>2985366989.2200003</v>
      </c>
      <c r="I320" s="214">
        <f>+H320*(1+F$5)</f>
        <v>2985366989.2200003</v>
      </c>
    </row>
    <row r="321" spans="2:9" ht="15.75" x14ac:dyDescent="0.25">
      <c r="B321" s="202" t="s">
        <v>1368</v>
      </c>
      <c r="C321" s="213">
        <f>+'[3]RESUMEN GENERAL 2022'!$H$21</f>
        <v>553630590.40999997</v>
      </c>
      <c r="D321" s="213">
        <f>+'[2]Ingresos Julio  2022'!$I$91</f>
        <v>1896149386</v>
      </c>
      <c r="E321" s="214">
        <f>+D321</f>
        <v>1896149386</v>
      </c>
      <c r="F321" s="214">
        <v>2009918349.1600001</v>
      </c>
      <c r="G321" s="214">
        <f t="shared" ref="G321:I322" si="174">+F321*(1+D$4)</f>
        <v>2009918349.1600001</v>
      </c>
      <c r="H321" s="214">
        <f t="shared" si="174"/>
        <v>2009918349.1600001</v>
      </c>
      <c r="I321" s="214">
        <f t="shared" si="174"/>
        <v>2009918349.1600001</v>
      </c>
    </row>
    <row r="322" spans="2:9" ht="15.75" x14ac:dyDescent="0.25">
      <c r="B322" s="202" t="s">
        <v>1369</v>
      </c>
      <c r="C322" s="213">
        <f>+'[3]RESUMEN GENERAL 2022'!$H$22</f>
        <v>5668401574</v>
      </c>
      <c r="D322" s="213">
        <f>+'[2]Ingresos Julio  2022'!$I$92</f>
        <v>6751421199</v>
      </c>
      <c r="E322" s="214">
        <f>+D322</f>
        <v>6751421199</v>
      </c>
      <c r="F322" s="214">
        <v>7156506470.9400005</v>
      </c>
      <c r="G322" s="214">
        <f t="shared" si="174"/>
        <v>7156506470.9400005</v>
      </c>
      <c r="H322" s="214">
        <f t="shared" si="174"/>
        <v>7156506470.9400005</v>
      </c>
      <c r="I322" s="214">
        <f t="shared" si="174"/>
        <v>7156506470.9400005</v>
      </c>
    </row>
    <row r="323" spans="2:9" ht="15.75" x14ac:dyDescent="0.25">
      <c r="B323" s="202" t="s">
        <v>1355</v>
      </c>
      <c r="C323" s="213">
        <v>9084014360.4401054</v>
      </c>
      <c r="D323" s="213">
        <v>0</v>
      </c>
      <c r="E323" s="216">
        <f>+'[3]RESUMEN GENERAL 2022'!$G$19*(1+5.6%)</f>
        <v>9268327695.2896137</v>
      </c>
      <c r="F323" s="214">
        <v>10072429571.996187</v>
      </c>
      <c r="G323" s="214">
        <f>+F323*(1+D$3)</f>
        <v>10072429571.996187</v>
      </c>
      <c r="H323" s="214">
        <f>+G323*(1+E$3)</f>
        <v>10072429571.996187</v>
      </c>
      <c r="I323" s="214">
        <f>+H323*(1+F$3)</f>
        <v>10072429571.996187</v>
      </c>
    </row>
    <row r="324" spans="2:9" ht="15.75" x14ac:dyDescent="0.25">
      <c r="B324" s="196" t="s">
        <v>1356</v>
      </c>
      <c r="C324" s="210">
        <f t="shared" ref="C324:I324" si="175">+C325</f>
        <v>216959602</v>
      </c>
      <c r="D324" s="210">
        <f t="shared" si="175"/>
        <v>229433580.03999999</v>
      </c>
      <c r="E324" s="210">
        <f t="shared" si="175"/>
        <v>458867160.07999998</v>
      </c>
      <c r="F324" s="210">
        <f t="shared" si="175"/>
        <v>502459540.28759998</v>
      </c>
      <c r="G324" s="210">
        <f t="shared" si="175"/>
        <v>502459540.28759998</v>
      </c>
      <c r="H324" s="210">
        <f t="shared" si="175"/>
        <v>502459540.28759998</v>
      </c>
      <c r="I324" s="210">
        <f t="shared" si="175"/>
        <v>502459540.28759998</v>
      </c>
    </row>
    <row r="325" spans="2:9" ht="15.75" x14ac:dyDescent="0.25">
      <c r="B325" s="199" t="s">
        <v>1357</v>
      </c>
      <c r="C325" s="212">
        <f>+'[1]Ingresos Junio  2022'!$F$97</f>
        <v>216959602</v>
      </c>
      <c r="D325" s="212">
        <f>+'[2]Ingresos Julio  2022'!$I$94+'[2]Ingresos Julio  2022'!$I$125</f>
        <v>229433580.03999999</v>
      </c>
      <c r="E325" s="215">
        <f>+D325*2</f>
        <v>458867160.07999998</v>
      </c>
      <c r="F325" s="215">
        <v>502459540.28759998</v>
      </c>
      <c r="G325" s="215">
        <f>+F325*(1+D$3)</f>
        <v>502459540.28759998</v>
      </c>
      <c r="H325" s="215">
        <f>+G325*(1+E$3)</f>
        <v>502459540.28759998</v>
      </c>
      <c r="I325" s="215">
        <f>+H325*(1+F$3)</f>
        <v>502459540.28759998</v>
      </c>
    </row>
  </sheetData>
  <autoFilter ref="A7:AC219" xr:uid="{5D962F6D-7316-47CA-A9D7-5B6A049F384B}"/>
  <mergeCells count="5">
    <mergeCell ref="A1:K2"/>
    <mergeCell ref="A3:K4"/>
    <mergeCell ref="A5:K6"/>
    <mergeCell ref="A225:B225"/>
    <mergeCell ref="B260:J26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AC854-57C8-4EAB-B74F-C7A5C79E9C3F}">
  <dimension ref="A1:AU512"/>
  <sheetViews>
    <sheetView showGridLines="0" workbookViewId="0">
      <pane xSplit="3" ySplit="7" topLeftCell="P8" activePane="bottomRight" state="frozen"/>
      <selection pane="topRight" activeCell="D1" sqref="D1"/>
      <selection pane="bottomLeft" activeCell="A8" sqref="A8"/>
      <selection pane="bottomRight" activeCell="AI7" sqref="AI7:AU7"/>
    </sheetView>
  </sheetViews>
  <sheetFormatPr baseColWidth="10" defaultRowHeight="15" x14ac:dyDescent="0.25"/>
  <cols>
    <col min="2" max="2" width="16" customWidth="1"/>
    <col min="3" max="3" width="42.7109375" customWidth="1"/>
    <col min="4" max="15" width="17.85546875" bestFit="1" customWidth="1"/>
    <col min="16" max="16" width="18.85546875" bestFit="1" customWidth="1"/>
    <col min="17" max="17" width="4.7109375" customWidth="1"/>
    <col min="18" max="18" width="16.85546875" bestFit="1" customWidth="1"/>
    <col min="26" max="26" width="12" customWidth="1"/>
    <col min="28" max="28" width="12.85546875" customWidth="1"/>
    <col min="30" max="30" width="16.85546875" bestFit="1" customWidth="1"/>
    <col min="32" max="32" width="15.85546875" hidden="1" customWidth="1"/>
    <col min="33" max="33" width="11.42578125" hidden="1" customWidth="1"/>
    <col min="34" max="34" width="17" hidden="1" customWidth="1"/>
    <col min="35" max="47" width="16.85546875" style="24" bestFit="1" customWidth="1"/>
  </cols>
  <sheetData>
    <row r="1" spans="1:47" s="24" customFormat="1" x14ac:dyDescent="0.25">
      <c r="A1" s="352" t="s">
        <v>764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</row>
    <row r="2" spans="1:47" s="24" customFormat="1" x14ac:dyDescent="0.25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</row>
    <row r="3" spans="1:47" s="24" customFormat="1" x14ac:dyDescent="0.25">
      <c r="A3" s="352" t="s">
        <v>765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</row>
    <row r="4" spans="1:47" s="24" customFormat="1" x14ac:dyDescent="0.25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</row>
    <row r="5" spans="1:47" s="24" customFormat="1" x14ac:dyDescent="0.25">
      <c r="A5" s="353" t="s">
        <v>850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</row>
    <row r="6" spans="1:47" s="24" customFormat="1" ht="26.25" x14ac:dyDescent="0.4">
      <c r="A6" s="353"/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R6" s="361" t="s">
        <v>851</v>
      </c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</row>
    <row r="7" spans="1:47" ht="47.25" x14ac:dyDescent="0.25">
      <c r="A7" s="48" t="s">
        <v>804</v>
      </c>
      <c r="B7" s="48" t="s">
        <v>805</v>
      </c>
      <c r="C7" s="49" t="s">
        <v>806</v>
      </c>
      <c r="D7" s="50" t="s">
        <v>807</v>
      </c>
      <c r="E7" s="50" t="s">
        <v>808</v>
      </c>
      <c r="F7" s="50" t="s">
        <v>809</v>
      </c>
      <c r="G7" s="50" t="s">
        <v>810</v>
      </c>
      <c r="H7" s="50" t="s">
        <v>811</v>
      </c>
      <c r="I7" s="50" t="s">
        <v>812</v>
      </c>
      <c r="J7" s="50" t="s">
        <v>813</v>
      </c>
      <c r="K7" s="50" t="s">
        <v>814</v>
      </c>
      <c r="L7" s="50" t="s">
        <v>815</v>
      </c>
      <c r="M7" s="50" t="s">
        <v>816</v>
      </c>
      <c r="N7" s="50" t="s">
        <v>817</v>
      </c>
      <c r="O7" s="50" t="s">
        <v>818</v>
      </c>
      <c r="P7" s="50" t="s">
        <v>819</v>
      </c>
      <c r="R7" s="50" t="s">
        <v>807</v>
      </c>
      <c r="S7" s="50" t="s">
        <v>808</v>
      </c>
      <c r="T7" s="50" t="s">
        <v>809</v>
      </c>
      <c r="U7" s="50" t="s">
        <v>810</v>
      </c>
      <c r="V7" s="50" t="s">
        <v>811</v>
      </c>
      <c r="W7" s="50" t="s">
        <v>812</v>
      </c>
      <c r="X7" s="50" t="s">
        <v>813</v>
      </c>
      <c r="Y7" s="50" t="s">
        <v>814</v>
      </c>
      <c r="Z7" s="50" t="s">
        <v>815</v>
      </c>
      <c r="AA7" s="50" t="s">
        <v>816</v>
      </c>
      <c r="AB7" s="50" t="s">
        <v>817</v>
      </c>
      <c r="AC7" s="50" t="s">
        <v>818</v>
      </c>
      <c r="AD7" s="50" t="s">
        <v>819</v>
      </c>
      <c r="AF7" s="21" t="s">
        <v>0</v>
      </c>
      <c r="AG7" s="22" t="s">
        <v>1</v>
      </c>
      <c r="AH7" s="23" t="s">
        <v>771</v>
      </c>
      <c r="AI7" s="50" t="s">
        <v>807</v>
      </c>
      <c r="AJ7" s="50" t="s">
        <v>808</v>
      </c>
      <c r="AK7" s="50" t="s">
        <v>809</v>
      </c>
      <c r="AL7" s="50" t="s">
        <v>810</v>
      </c>
      <c r="AM7" s="50" t="s">
        <v>811</v>
      </c>
      <c r="AN7" s="50" t="s">
        <v>812</v>
      </c>
      <c r="AO7" s="50" t="s">
        <v>813</v>
      </c>
      <c r="AP7" s="50" t="s">
        <v>814</v>
      </c>
      <c r="AQ7" s="50" t="s">
        <v>815</v>
      </c>
      <c r="AR7" s="50" t="s">
        <v>816</v>
      </c>
      <c r="AS7" s="50" t="s">
        <v>817</v>
      </c>
      <c r="AT7" s="50" t="s">
        <v>818</v>
      </c>
      <c r="AU7" s="50" t="s">
        <v>819</v>
      </c>
    </row>
    <row r="8" spans="1:47" x14ac:dyDescent="0.25">
      <c r="A8" s="51">
        <v>2023</v>
      </c>
      <c r="B8" s="52">
        <v>2</v>
      </c>
      <c r="C8" s="53" t="s">
        <v>820</v>
      </c>
      <c r="D8" s="54">
        <v>20955582053.679123</v>
      </c>
      <c r="E8" s="54">
        <v>23402746761.357998</v>
      </c>
      <c r="F8" s="54">
        <v>14639208645.267834</v>
      </c>
      <c r="G8" s="54">
        <v>13897058765.253834</v>
      </c>
      <c r="H8" s="54">
        <v>11330025543.133835</v>
      </c>
      <c r="I8" s="54">
        <v>16951587217.57201</v>
      </c>
      <c r="J8" s="54">
        <v>11272239291.070499</v>
      </c>
      <c r="K8" s="54">
        <v>11443610117.087502</v>
      </c>
      <c r="L8" s="54">
        <v>18674842671.564499</v>
      </c>
      <c r="M8" s="54">
        <v>10216119736.304501</v>
      </c>
      <c r="N8" s="54">
        <v>11236730968.4405</v>
      </c>
      <c r="O8" s="54">
        <v>21571550538.439777</v>
      </c>
      <c r="P8" s="55">
        <v>185591302309.17191</v>
      </c>
      <c r="R8" s="54">
        <v>9727380115</v>
      </c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5">
        <f>SUM(R8:AC8)</f>
        <v>9727380115</v>
      </c>
      <c r="AF8" s="18">
        <v>0</v>
      </c>
      <c r="AG8" s="19" t="s">
        <v>763</v>
      </c>
      <c r="AH8" s="20">
        <f>+AH9+AH100+AH308+AH313+AH327</f>
        <v>9727380115</v>
      </c>
      <c r="AI8" s="55">
        <f>+(R8-D8)/D8</f>
        <v>-0.53580959526284377</v>
      </c>
      <c r="AJ8" s="55">
        <f t="shared" ref="AJ8:AU23" si="0">+(S8-E8)/E8</f>
        <v>-1</v>
      </c>
      <c r="AK8" s="55">
        <f t="shared" si="0"/>
        <v>-1</v>
      </c>
      <c r="AL8" s="55">
        <f t="shared" si="0"/>
        <v>-1</v>
      </c>
      <c r="AM8" s="55">
        <f t="shared" si="0"/>
        <v>-1</v>
      </c>
      <c r="AN8" s="55">
        <f t="shared" si="0"/>
        <v>-1</v>
      </c>
      <c r="AO8" s="55">
        <f t="shared" si="0"/>
        <v>-1</v>
      </c>
      <c r="AP8" s="55">
        <f t="shared" si="0"/>
        <v>-1</v>
      </c>
      <c r="AQ8" s="55">
        <f t="shared" si="0"/>
        <v>-1</v>
      </c>
      <c r="AR8" s="55">
        <f t="shared" si="0"/>
        <v>-1</v>
      </c>
      <c r="AS8" s="55">
        <f t="shared" si="0"/>
        <v>-1</v>
      </c>
      <c r="AT8" s="55">
        <f t="shared" si="0"/>
        <v>-1</v>
      </c>
      <c r="AU8" s="55">
        <f t="shared" si="0"/>
        <v>-0.94758709059115609</v>
      </c>
    </row>
    <row r="9" spans="1:47" x14ac:dyDescent="0.25">
      <c r="A9" s="56">
        <v>2023</v>
      </c>
      <c r="B9" s="57" t="s">
        <v>15</v>
      </c>
      <c r="C9" s="58" t="s">
        <v>16</v>
      </c>
      <c r="D9" s="55">
        <v>11535200151.280455</v>
      </c>
      <c r="E9" s="55">
        <v>17314478390.889984</v>
      </c>
      <c r="F9" s="55">
        <v>10984464057.999985</v>
      </c>
      <c r="G9" s="55">
        <v>9904181397.0899849</v>
      </c>
      <c r="H9" s="55">
        <v>10525160264.189985</v>
      </c>
      <c r="I9" s="55">
        <v>15804116715.624161</v>
      </c>
      <c r="J9" s="55">
        <v>10681355347.939985</v>
      </c>
      <c r="K9" s="55">
        <v>10326615735.949986</v>
      </c>
      <c r="L9" s="55">
        <v>10719297471.949986</v>
      </c>
      <c r="M9" s="55">
        <v>9772912967.6899853</v>
      </c>
      <c r="N9" s="55">
        <v>10558732220.409985</v>
      </c>
      <c r="O9" s="55">
        <v>21244929274.961262</v>
      </c>
      <c r="P9" s="55">
        <v>149371443995.97574</v>
      </c>
      <c r="R9" s="55">
        <v>8913265034</v>
      </c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>
        <f t="shared" ref="AD9:AD57" si="1">SUM(R9:AC9)</f>
        <v>8913265034</v>
      </c>
      <c r="AF9" s="11" t="s">
        <v>15</v>
      </c>
      <c r="AG9" s="5" t="s">
        <v>16</v>
      </c>
      <c r="AH9" s="6">
        <f>+AH10+AH47</f>
        <v>8913265034</v>
      </c>
      <c r="AI9" s="55">
        <f t="shared" ref="AI9:AI72" si="2">+(R9-D9)/D9</f>
        <v>-0.22729862359513622</v>
      </c>
      <c r="AJ9" s="55">
        <f t="shared" si="0"/>
        <v>-1</v>
      </c>
      <c r="AK9" s="55">
        <f t="shared" si="0"/>
        <v>-1</v>
      </c>
      <c r="AL9" s="55">
        <f t="shared" si="0"/>
        <v>-1</v>
      </c>
      <c r="AM9" s="55">
        <f t="shared" si="0"/>
        <v>-1</v>
      </c>
      <c r="AN9" s="55">
        <f t="shared" si="0"/>
        <v>-1</v>
      </c>
      <c r="AO9" s="55">
        <f t="shared" si="0"/>
        <v>-1</v>
      </c>
      <c r="AP9" s="55">
        <f t="shared" si="0"/>
        <v>-1</v>
      </c>
      <c r="AQ9" s="55">
        <f t="shared" si="0"/>
        <v>-1</v>
      </c>
      <c r="AR9" s="55">
        <f t="shared" si="0"/>
        <v>-1</v>
      </c>
      <c r="AS9" s="55">
        <f t="shared" si="0"/>
        <v>-1</v>
      </c>
      <c r="AT9" s="55">
        <f t="shared" si="0"/>
        <v>-1</v>
      </c>
      <c r="AU9" s="55">
        <f t="shared" si="0"/>
        <v>-0.94032818592662104</v>
      </c>
    </row>
    <row r="10" spans="1:47" x14ac:dyDescent="0.25">
      <c r="A10" s="56">
        <v>2023</v>
      </c>
      <c r="B10" s="57" t="s">
        <v>17</v>
      </c>
      <c r="C10" s="58" t="s">
        <v>18</v>
      </c>
      <c r="D10" s="55">
        <v>8310069919.4446192</v>
      </c>
      <c r="E10" s="55">
        <v>12062793166.854151</v>
      </c>
      <c r="F10" s="55">
        <v>6448542654.8541508</v>
      </c>
      <c r="G10" s="55">
        <v>6465404654.8541508</v>
      </c>
      <c r="H10" s="55">
        <v>6461892654.8541508</v>
      </c>
      <c r="I10" s="55">
        <v>11740824065.318327</v>
      </c>
      <c r="J10" s="55">
        <v>6948542654.8541508</v>
      </c>
      <c r="K10" s="55">
        <v>6709801194.8541508</v>
      </c>
      <c r="L10" s="55">
        <v>6461892654.8541508</v>
      </c>
      <c r="M10" s="55">
        <v>6463892654.8541508</v>
      </c>
      <c r="N10" s="55">
        <v>6446742654.8541508</v>
      </c>
      <c r="O10" s="55">
        <v>16882685695.865427</v>
      </c>
      <c r="P10" s="55">
        <v>101403084626.31575</v>
      </c>
      <c r="R10" s="55">
        <v>6445714997</v>
      </c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>
        <f t="shared" si="1"/>
        <v>6445714997</v>
      </c>
      <c r="AF10" s="11" t="s">
        <v>17</v>
      </c>
      <c r="AG10" s="5" t="s">
        <v>18</v>
      </c>
      <c r="AH10" s="6">
        <f>+AH11+AH26+AH39</f>
        <v>6445714997</v>
      </c>
      <c r="AI10" s="55">
        <f t="shared" si="2"/>
        <v>-0.22434888521000776</v>
      </c>
      <c r="AJ10" s="55">
        <f t="shared" si="0"/>
        <v>-1</v>
      </c>
      <c r="AK10" s="55">
        <f t="shared" si="0"/>
        <v>-1</v>
      </c>
      <c r="AL10" s="55">
        <f t="shared" si="0"/>
        <v>-1</v>
      </c>
      <c r="AM10" s="55">
        <f t="shared" si="0"/>
        <v>-1</v>
      </c>
      <c r="AN10" s="55">
        <f t="shared" si="0"/>
        <v>-1</v>
      </c>
      <c r="AO10" s="55">
        <f t="shared" si="0"/>
        <v>-1</v>
      </c>
      <c r="AP10" s="55">
        <f t="shared" si="0"/>
        <v>-1</v>
      </c>
      <c r="AQ10" s="55">
        <f t="shared" si="0"/>
        <v>-1</v>
      </c>
      <c r="AR10" s="55">
        <f t="shared" si="0"/>
        <v>-1</v>
      </c>
      <c r="AS10" s="55">
        <f t="shared" si="0"/>
        <v>-1</v>
      </c>
      <c r="AT10" s="55">
        <f t="shared" si="0"/>
        <v>-1</v>
      </c>
      <c r="AU10" s="55">
        <f t="shared" si="0"/>
        <v>-0.93643472463630328</v>
      </c>
    </row>
    <row r="11" spans="1:47" x14ac:dyDescent="0.25">
      <c r="A11" s="56">
        <v>2023</v>
      </c>
      <c r="B11" s="57" t="s">
        <v>19</v>
      </c>
      <c r="C11" s="58" t="s">
        <v>20</v>
      </c>
      <c r="D11" s="55">
        <v>4514198362.7018433</v>
      </c>
      <c r="E11" s="55">
        <v>4755198362.7018433</v>
      </c>
      <c r="F11" s="55">
        <v>4514198362.7018433</v>
      </c>
      <c r="G11" s="55">
        <v>4529548362.7018433</v>
      </c>
      <c r="H11" s="55">
        <v>4527548362.7018433</v>
      </c>
      <c r="I11" s="55">
        <v>9806479773.1660194</v>
      </c>
      <c r="J11" s="55">
        <v>4514198362.7018433</v>
      </c>
      <c r="K11" s="55">
        <v>4744198362.7018433</v>
      </c>
      <c r="L11" s="55">
        <v>4527548362.7018433</v>
      </c>
      <c r="M11" s="55">
        <v>4529548362.7018433</v>
      </c>
      <c r="N11" s="55">
        <v>4514198362.7018433</v>
      </c>
      <c r="O11" s="55">
        <v>13946441403.71312</v>
      </c>
      <c r="P11" s="55">
        <v>69423304803.897568</v>
      </c>
      <c r="R11" s="55">
        <v>4434754150</v>
      </c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>
        <f t="shared" si="1"/>
        <v>4434754150</v>
      </c>
      <c r="AF11" s="11" t="s">
        <v>19</v>
      </c>
      <c r="AG11" s="5" t="s">
        <v>20</v>
      </c>
      <c r="AH11" s="6">
        <f>+AH12+AH23</f>
        <v>4434754150</v>
      </c>
      <c r="AI11" s="55">
        <f t="shared" si="2"/>
        <v>-1.7598742084141427E-2</v>
      </c>
      <c r="AJ11" s="55">
        <f t="shared" si="0"/>
        <v>-1</v>
      </c>
      <c r="AK11" s="55">
        <f t="shared" si="0"/>
        <v>-1</v>
      </c>
      <c r="AL11" s="55">
        <f t="shared" si="0"/>
        <v>-1</v>
      </c>
      <c r="AM11" s="55">
        <f t="shared" si="0"/>
        <v>-1</v>
      </c>
      <c r="AN11" s="55">
        <f t="shared" si="0"/>
        <v>-1</v>
      </c>
      <c r="AO11" s="55">
        <f t="shared" si="0"/>
        <v>-1</v>
      </c>
      <c r="AP11" s="55">
        <f t="shared" si="0"/>
        <v>-1</v>
      </c>
      <c r="AQ11" s="55">
        <f t="shared" si="0"/>
        <v>-1</v>
      </c>
      <c r="AR11" s="55">
        <f t="shared" si="0"/>
        <v>-1</v>
      </c>
      <c r="AS11" s="55">
        <f t="shared" si="0"/>
        <v>-1</v>
      </c>
      <c r="AT11" s="55">
        <f t="shared" si="0"/>
        <v>-1</v>
      </c>
      <c r="AU11" s="55">
        <f t="shared" si="0"/>
        <v>-0.93612009450533928</v>
      </c>
    </row>
    <row r="12" spans="1:47" x14ac:dyDescent="0.25">
      <c r="A12" s="56">
        <v>2023</v>
      </c>
      <c r="B12" s="57" t="s">
        <v>21</v>
      </c>
      <c r="C12" s="58" t="s">
        <v>22</v>
      </c>
      <c r="D12" s="55">
        <v>4472563210.9951763</v>
      </c>
      <c r="E12" s="55">
        <v>4713563210.9951763</v>
      </c>
      <c r="F12" s="55">
        <v>4472563210.9951763</v>
      </c>
      <c r="G12" s="55">
        <v>4487913210.9951763</v>
      </c>
      <c r="H12" s="55">
        <v>4485913210.9951763</v>
      </c>
      <c r="I12" s="55">
        <v>9764844621.4593525</v>
      </c>
      <c r="J12" s="55">
        <v>4472563210.9951763</v>
      </c>
      <c r="K12" s="55">
        <v>4702563210.9951763</v>
      </c>
      <c r="L12" s="55">
        <v>4485913210.9951763</v>
      </c>
      <c r="M12" s="55">
        <v>4487913210.9951763</v>
      </c>
      <c r="N12" s="55">
        <v>4472563210.9951763</v>
      </c>
      <c r="O12" s="55">
        <v>13904806252.006453</v>
      </c>
      <c r="P12" s="55">
        <v>68923682983.417572</v>
      </c>
      <c r="R12" s="55">
        <v>4404808437</v>
      </c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>
        <f t="shared" si="1"/>
        <v>4404808437</v>
      </c>
      <c r="AF12" s="12" t="s">
        <v>21</v>
      </c>
      <c r="AG12" s="7" t="s">
        <v>22</v>
      </c>
      <c r="AH12" s="8">
        <f>+AH13+AH14+AH15+AH16+AH17+AH18+AH19+AH20+AH21+AH22</f>
        <v>4404808437</v>
      </c>
      <c r="AI12" s="55">
        <f t="shared" si="2"/>
        <v>-1.5148980751934505E-2</v>
      </c>
      <c r="AJ12" s="55">
        <f t="shared" si="0"/>
        <v>-1</v>
      </c>
      <c r="AK12" s="55">
        <f t="shared" si="0"/>
        <v>-1</v>
      </c>
      <c r="AL12" s="55">
        <f t="shared" si="0"/>
        <v>-1</v>
      </c>
      <c r="AM12" s="55">
        <f t="shared" si="0"/>
        <v>-1</v>
      </c>
      <c r="AN12" s="55">
        <f t="shared" si="0"/>
        <v>-1</v>
      </c>
      <c r="AO12" s="55">
        <f t="shared" si="0"/>
        <v>-1</v>
      </c>
      <c r="AP12" s="55">
        <f t="shared" si="0"/>
        <v>-1</v>
      </c>
      <c r="AQ12" s="55">
        <f t="shared" si="0"/>
        <v>-1</v>
      </c>
      <c r="AR12" s="55">
        <f t="shared" si="0"/>
        <v>-1</v>
      </c>
      <c r="AS12" s="55">
        <f t="shared" si="0"/>
        <v>-1</v>
      </c>
      <c r="AT12" s="55">
        <f t="shared" si="0"/>
        <v>-1</v>
      </c>
      <c r="AU12" s="55">
        <f t="shared" si="0"/>
        <v>-0.93609151098237509</v>
      </c>
    </row>
    <row r="13" spans="1:47" x14ac:dyDescent="0.25">
      <c r="A13" s="59">
        <v>2023</v>
      </c>
      <c r="B13" s="60" t="s">
        <v>23</v>
      </c>
      <c r="C13" s="61" t="s">
        <v>24</v>
      </c>
      <c r="D13" s="62">
        <v>2740274140.780931</v>
      </c>
      <c r="E13" s="62">
        <v>2981274140.780931</v>
      </c>
      <c r="F13" s="62">
        <v>2740274140.780931</v>
      </c>
      <c r="G13" s="62">
        <v>2753624140.780931</v>
      </c>
      <c r="H13" s="62">
        <v>2753624140.780931</v>
      </c>
      <c r="I13" s="62">
        <v>2740274140.780931</v>
      </c>
      <c r="J13" s="62">
        <v>2740274140.780931</v>
      </c>
      <c r="K13" s="62">
        <v>2970274140.780931</v>
      </c>
      <c r="L13" s="62">
        <v>2753624140.780931</v>
      </c>
      <c r="M13" s="62">
        <v>2753624140.780931</v>
      </c>
      <c r="N13" s="62">
        <v>2740274140.780931</v>
      </c>
      <c r="O13" s="62">
        <v>2740274141.2374701</v>
      </c>
      <c r="P13" s="62">
        <v>33407689689.827705</v>
      </c>
      <c r="R13" s="62">
        <v>2702345118</v>
      </c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>
        <f t="shared" si="1"/>
        <v>2702345118</v>
      </c>
      <c r="AF13" s="13" t="s">
        <v>23</v>
      </c>
      <c r="AG13" s="25" t="s">
        <v>24</v>
      </c>
      <c r="AH13" s="26">
        <v>2702345118</v>
      </c>
      <c r="AI13" s="62">
        <f t="shared" si="2"/>
        <v>-1.3841324200549466E-2</v>
      </c>
      <c r="AJ13" s="62">
        <f t="shared" si="0"/>
        <v>-1</v>
      </c>
      <c r="AK13" s="62">
        <f t="shared" si="0"/>
        <v>-1</v>
      </c>
      <c r="AL13" s="62">
        <f t="shared" si="0"/>
        <v>-1</v>
      </c>
      <c r="AM13" s="62">
        <f t="shared" si="0"/>
        <v>-1</v>
      </c>
      <c r="AN13" s="62">
        <f t="shared" si="0"/>
        <v>-1</v>
      </c>
      <c r="AO13" s="62">
        <f t="shared" si="0"/>
        <v>-1</v>
      </c>
      <c r="AP13" s="62">
        <f t="shared" si="0"/>
        <v>-1</v>
      </c>
      <c r="AQ13" s="62">
        <f t="shared" si="0"/>
        <v>-1</v>
      </c>
      <c r="AR13" s="62">
        <f t="shared" si="0"/>
        <v>-1</v>
      </c>
      <c r="AS13" s="62">
        <f t="shared" si="0"/>
        <v>-1</v>
      </c>
      <c r="AT13" s="62">
        <f t="shared" si="0"/>
        <v>-1</v>
      </c>
      <c r="AU13" s="62">
        <f t="shared" si="0"/>
        <v>-0.91911008683659934</v>
      </c>
    </row>
    <row r="14" spans="1:47" x14ac:dyDescent="0.25">
      <c r="A14" s="59">
        <v>2023</v>
      </c>
      <c r="B14" s="60" t="s">
        <v>25</v>
      </c>
      <c r="C14" s="61" t="s">
        <v>26</v>
      </c>
      <c r="D14" s="62">
        <v>1376276719.7689121</v>
      </c>
      <c r="E14" s="62">
        <v>1376276719.7689121</v>
      </c>
      <c r="F14" s="62">
        <v>1376276719.7689121</v>
      </c>
      <c r="G14" s="62">
        <v>1376276719.7689121</v>
      </c>
      <c r="H14" s="62">
        <v>1376276719.7689121</v>
      </c>
      <c r="I14" s="62">
        <v>1376276719.7689121</v>
      </c>
      <c r="J14" s="62">
        <v>1376276719.7689121</v>
      </c>
      <c r="K14" s="62">
        <v>1376276719.7689121</v>
      </c>
      <c r="L14" s="62">
        <v>1376276719.7689121</v>
      </c>
      <c r="M14" s="62">
        <v>1376276719.7689121</v>
      </c>
      <c r="N14" s="62">
        <v>1376276719.7689121</v>
      </c>
      <c r="O14" s="62">
        <v>1376276719.7689121</v>
      </c>
      <c r="P14" s="62">
        <v>16515320637.226942</v>
      </c>
      <c r="R14" s="62">
        <v>1292730754</v>
      </c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>
        <f t="shared" si="1"/>
        <v>1292730754</v>
      </c>
      <c r="AF14" s="13" t="s">
        <v>25</v>
      </c>
      <c r="AG14" s="25" t="s">
        <v>26</v>
      </c>
      <c r="AH14" s="26">
        <v>1292730754</v>
      </c>
      <c r="AI14" s="62">
        <f t="shared" si="2"/>
        <v>-6.0704336975880922E-2</v>
      </c>
      <c r="AJ14" s="62">
        <f t="shared" si="0"/>
        <v>-1</v>
      </c>
      <c r="AK14" s="62">
        <f t="shared" si="0"/>
        <v>-1</v>
      </c>
      <c r="AL14" s="62">
        <f t="shared" si="0"/>
        <v>-1</v>
      </c>
      <c r="AM14" s="62">
        <f t="shared" si="0"/>
        <v>-1</v>
      </c>
      <c r="AN14" s="62">
        <f t="shared" si="0"/>
        <v>-1</v>
      </c>
      <c r="AO14" s="62">
        <f t="shared" si="0"/>
        <v>-1</v>
      </c>
      <c r="AP14" s="62">
        <f t="shared" si="0"/>
        <v>-1</v>
      </c>
      <c r="AQ14" s="62">
        <f t="shared" si="0"/>
        <v>-1</v>
      </c>
      <c r="AR14" s="62">
        <f t="shared" si="0"/>
        <v>-1</v>
      </c>
      <c r="AS14" s="62">
        <f t="shared" si="0"/>
        <v>-1</v>
      </c>
      <c r="AT14" s="62">
        <f t="shared" si="0"/>
        <v>-1</v>
      </c>
      <c r="AU14" s="62">
        <f t="shared" si="0"/>
        <v>-0.92172536141465677</v>
      </c>
    </row>
    <row r="15" spans="1:47" x14ac:dyDescent="0.25">
      <c r="A15" s="59">
        <v>2023</v>
      </c>
      <c r="B15" s="60" t="s">
        <v>27</v>
      </c>
      <c r="C15" s="61" t="s">
        <v>28</v>
      </c>
      <c r="D15" s="62">
        <v>23768059.420000002</v>
      </c>
      <c r="E15" s="62">
        <v>23768059.420000002</v>
      </c>
      <c r="F15" s="62">
        <v>23768059.420000002</v>
      </c>
      <c r="G15" s="62">
        <v>23768059.420000002</v>
      </c>
      <c r="H15" s="62">
        <v>23768059.420000002</v>
      </c>
      <c r="I15" s="62">
        <v>23768059.420000002</v>
      </c>
      <c r="J15" s="62">
        <v>23768059.420000002</v>
      </c>
      <c r="K15" s="62">
        <v>23768059.420000002</v>
      </c>
      <c r="L15" s="62">
        <v>23768059.420000002</v>
      </c>
      <c r="M15" s="62">
        <v>23768059.420000002</v>
      </c>
      <c r="N15" s="62">
        <v>23768059.420000002</v>
      </c>
      <c r="O15" s="62">
        <v>23768059.420000002</v>
      </c>
      <c r="P15" s="62">
        <v>285216713.04000008</v>
      </c>
      <c r="R15" s="62">
        <v>25167328</v>
      </c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>
        <f t="shared" si="1"/>
        <v>25167328</v>
      </c>
      <c r="AF15" s="13" t="s">
        <v>27</v>
      </c>
      <c r="AG15" s="25" t="s">
        <v>28</v>
      </c>
      <c r="AH15" s="26">
        <v>25167328</v>
      </c>
      <c r="AI15" s="62">
        <f t="shared" si="2"/>
        <v>5.8871805866597675E-2</v>
      </c>
      <c r="AJ15" s="62">
        <f t="shared" si="0"/>
        <v>-1</v>
      </c>
      <c r="AK15" s="62">
        <f t="shared" si="0"/>
        <v>-1</v>
      </c>
      <c r="AL15" s="62">
        <f t="shared" si="0"/>
        <v>-1</v>
      </c>
      <c r="AM15" s="62">
        <f t="shared" si="0"/>
        <v>-1</v>
      </c>
      <c r="AN15" s="62">
        <f t="shared" si="0"/>
        <v>-1</v>
      </c>
      <c r="AO15" s="62">
        <f t="shared" si="0"/>
        <v>-1</v>
      </c>
      <c r="AP15" s="62">
        <f t="shared" si="0"/>
        <v>-1</v>
      </c>
      <c r="AQ15" s="62">
        <f t="shared" si="0"/>
        <v>-1</v>
      </c>
      <c r="AR15" s="62">
        <f t="shared" si="0"/>
        <v>-1</v>
      </c>
      <c r="AS15" s="62">
        <f t="shared" si="0"/>
        <v>-1</v>
      </c>
      <c r="AT15" s="62">
        <f t="shared" si="0"/>
        <v>-1</v>
      </c>
      <c r="AU15" s="62">
        <f t="shared" si="0"/>
        <v>-0.91176068284445022</v>
      </c>
    </row>
    <row r="16" spans="1:47" x14ac:dyDescent="0.25">
      <c r="A16" s="59">
        <v>2023</v>
      </c>
      <c r="B16" s="60" t="s">
        <v>29</v>
      </c>
      <c r="C16" s="61" t="s">
        <v>30</v>
      </c>
      <c r="D16" s="62">
        <v>31466745.333333332</v>
      </c>
      <c r="E16" s="62">
        <v>31466745.333333332</v>
      </c>
      <c r="F16" s="62">
        <v>31466745.333333332</v>
      </c>
      <c r="G16" s="62">
        <v>31466745.333333332</v>
      </c>
      <c r="H16" s="62">
        <v>31466745.333333332</v>
      </c>
      <c r="I16" s="62">
        <v>31466745.333333332</v>
      </c>
      <c r="J16" s="62">
        <v>31466745.333333332</v>
      </c>
      <c r="K16" s="62">
        <v>31466745.333333332</v>
      </c>
      <c r="L16" s="62">
        <v>31466745.333333332</v>
      </c>
      <c r="M16" s="62">
        <v>31466745.333333332</v>
      </c>
      <c r="N16" s="62">
        <v>31466745.333333332</v>
      </c>
      <c r="O16" s="62">
        <v>31466745.333333332</v>
      </c>
      <c r="P16" s="62">
        <v>377600943.99999994</v>
      </c>
      <c r="R16" s="62">
        <v>38482871</v>
      </c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>
        <f t="shared" si="1"/>
        <v>38482871</v>
      </c>
      <c r="AF16" s="13" t="s">
        <v>29</v>
      </c>
      <c r="AG16" s="25" t="s">
        <v>30</v>
      </c>
      <c r="AH16" s="26">
        <v>38482871</v>
      </c>
      <c r="AI16" s="62">
        <f t="shared" si="2"/>
        <v>0.22296953791513832</v>
      </c>
      <c r="AJ16" s="62">
        <f t="shared" si="0"/>
        <v>-1</v>
      </c>
      <c r="AK16" s="62">
        <f t="shared" si="0"/>
        <v>-1</v>
      </c>
      <c r="AL16" s="62">
        <f t="shared" si="0"/>
        <v>-1</v>
      </c>
      <c r="AM16" s="62">
        <f t="shared" si="0"/>
        <v>-1</v>
      </c>
      <c r="AN16" s="62">
        <f t="shared" si="0"/>
        <v>-1</v>
      </c>
      <c r="AO16" s="62">
        <f t="shared" si="0"/>
        <v>-1</v>
      </c>
      <c r="AP16" s="62">
        <f t="shared" si="0"/>
        <v>-1</v>
      </c>
      <c r="AQ16" s="62">
        <f t="shared" si="0"/>
        <v>-1</v>
      </c>
      <c r="AR16" s="62">
        <f t="shared" si="0"/>
        <v>-1</v>
      </c>
      <c r="AS16" s="62">
        <f t="shared" si="0"/>
        <v>-1</v>
      </c>
      <c r="AT16" s="62">
        <f t="shared" si="0"/>
        <v>-1</v>
      </c>
      <c r="AU16" s="62">
        <f t="shared" si="0"/>
        <v>-0.89808587184040511</v>
      </c>
    </row>
    <row r="17" spans="1:47" x14ac:dyDescent="0.25">
      <c r="A17" s="59">
        <v>2023</v>
      </c>
      <c r="B17" s="60" t="s">
        <v>31</v>
      </c>
      <c r="C17" s="61" t="s">
        <v>32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5153181410.4641762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5153181410.4641762</v>
      </c>
      <c r="R17" s="62">
        <v>0</v>
      </c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>
        <f t="shared" si="1"/>
        <v>0</v>
      </c>
      <c r="AF17" s="13" t="s">
        <v>31</v>
      </c>
      <c r="AG17" s="25" t="s">
        <v>32</v>
      </c>
      <c r="AH17" s="26">
        <v>0</v>
      </c>
      <c r="AI17" s="62" t="e">
        <f t="shared" si="2"/>
        <v>#DIV/0!</v>
      </c>
      <c r="AJ17" s="62" t="e">
        <f t="shared" si="0"/>
        <v>#DIV/0!</v>
      </c>
      <c r="AK17" s="62" t="e">
        <f t="shared" si="0"/>
        <v>#DIV/0!</v>
      </c>
      <c r="AL17" s="62" t="e">
        <f t="shared" si="0"/>
        <v>#DIV/0!</v>
      </c>
      <c r="AM17" s="62" t="e">
        <f t="shared" si="0"/>
        <v>#DIV/0!</v>
      </c>
      <c r="AN17" s="62">
        <f t="shared" si="0"/>
        <v>-1</v>
      </c>
      <c r="AO17" s="62" t="e">
        <f t="shared" si="0"/>
        <v>#DIV/0!</v>
      </c>
      <c r="AP17" s="62" t="e">
        <f t="shared" si="0"/>
        <v>#DIV/0!</v>
      </c>
      <c r="AQ17" s="62" t="e">
        <f t="shared" si="0"/>
        <v>#DIV/0!</v>
      </c>
      <c r="AR17" s="62" t="e">
        <f t="shared" si="0"/>
        <v>#DIV/0!</v>
      </c>
      <c r="AS17" s="62" t="e">
        <f t="shared" si="0"/>
        <v>#DIV/0!</v>
      </c>
      <c r="AT17" s="62" t="e">
        <f t="shared" si="0"/>
        <v>#DIV/0!</v>
      </c>
      <c r="AU17" s="62">
        <f t="shared" si="0"/>
        <v>-1</v>
      </c>
    </row>
    <row r="18" spans="1:47" x14ac:dyDescent="0.25">
      <c r="A18" s="59">
        <v>2023</v>
      </c>
      <c r="B18" s="60" t="s">
        <v>33</v>
      </c>
      <c r="C18" s="61" t="s">
        <v>34</v>
      </c>
      <c r="D18" s="62">
        <v>129949505.82533334</v>
      </c>
      <c r="E18" s="62">
        <v>129949505.82533334</v>
      </c>
      <c r="F18" s="62">
        <v>129949505.82533334</v>
      </c>
      <c r="G18" s="62">
        <v>129949505.82533334</v>
      </c>
      <c r="H18" s="62">
        <v>129949505.82533334</v>
      </c>
      <c r="I18" s="62">
        <v>129949505.82533334</v>
      </c>
      <c r="J18" s="62">
        <v>129949505.82533334</v>
      </c>
      <c r="K18" s="62">
        <v>129949505.82533334</v>
      </c>
      <c r="L18" s="62">
        <v>129949505.82533334</v>
      </c>
      <c r="M18" s="62">
        <v>129949505.82533334</v>
      </c>
      <c r="N18" s="62">
        <v>129949505.82533334</v>
      </c>
      <c r="O18" s="62">
        <v>129949505.82533334</v>
      </c>
      <c r="P18" s="62">
        <v>1559394069.904</v>
      </c>
      <c r="R18" s="62">
        <v>251274543</v>
      </c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>
        <f t="shared" si="1"/>
        <v>251274543</v>
      </c>
      <c r="AF18" s="13" t="s">
        <v>33</v>
      </c>
      <c r="AG18" s="25" t="s">
        <v>34</v>
      </c>
      <c r="AH18" s="26">
        <v>251274543</v>
      </c>
      <c r="AI18" s="62">
        <f t="shared" si="2"/>
        <v>0.93363215507522646</v>
      </c>
      <c r="AJ18" s="62">
        <f t="shared" si="0"/>
        <v>-1</v>
      </c>
      <c r="AK18" s="62">
        <f t="shared" si="0"/>
        <v>-1</v>
      </c>
      <c r="AL18" s="62">
        <f t="shared" si="0"/>
        <v>-1</v>
      </c>
      <c r="AM18" s="62">
        <f t="shared" si="0"/>
        <v>-1</v>
      </c>
      <c r="AN18" s="62">
        <f t="shared" si="0"/>
        <v>-1</v>
      </c>
      <c r="AO18" s="62">
        <f t="shared" si="0"/>
        <v>-1</v>
      </c>
      <c r="AP18" s="62">
        <f t="shared" si="0"/>
        <v>-1</v>
      </c>
      <c r="AQ18" s="62">
        <f t="shared" si="0"/>
        <v>-1</v>
      </c>
      <c r="AR18" s="62">
        <f t="shared" si="0"/>
        <v>-1</v>
      </c>
      <c r="AS18" s="62">
        <f t="shared" si="0"/>
        <v>-1</v>
      </c>
      <c r="AT18" s="62">
        <f t="shared" si="0"/>
        <v>-1</v>
      </c>
      <c r="AU18" s="62">
        <f t="shared" si="0"/>
        <v>-0.83886398707706444</v>
      </c>
    </row>
    <row r="19" spans="1:47" x14ac:dyDescent="0.25">
      <c r="A19" s="59">
        <v>2023</v>
      </c>
      <c r="B19" s="60" t="s">
        <v>35</v>
      </c>
      <c r="C19" s="61" t="s">
        <v>36</v>
      </c>
      <c r="D19" s="62">
        <v>168328039.86666667</v>
      </c>
      <c r="E19" s="62">
        <v>168328039.86666667</v>
      </c>
      <c r="F19" s="62">
        <v>168328039.86666667</v>
      </c>
      <c r="G19" s="62">
        <v>168328039.86666667</v>
      </c>
      <c r="H19" s="62">
        <v>168328039.86666667</v>
      </c>
      <c r="I19" s="62">
        <v>168328039.86666667</v>
      </c>
      <c r="J19" s="62">
        <v>168328039.86666667</v>
      </c>
      <c r="K19" s="62">
        <v>168328039.86666667</v>
      </c>
      <c r="L19" s="62">
        <v>168328039.86666667</v>
      </c>
      <c r="M19" s="62">
        <v>168328039.86666667</v>
      </c>
      <c r="N19" s="62">
        <v>168328039.86666667</v>
      </c>
      <c r="O19" s="62">
        <v>168328039.86666667</v>
      </c>
      <c r="P19" s="62">
        <v>2019936478.4000006</v>
      </c>
      <c r="R19" s="62">
        <v>92390206</v>
      </c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>
        <f t="shared" si="1"/>
        <v>92390206</v>
      </c>
      <c r="AF19" s="13" t="s">
        <v>35</v>
      </c>
      <c r="AG19" s="25" t="s">
        <v>36</v>
      </c>
      <c r="AH19" s="26">
        <v>92390206</v>
      </c>
      <c r="AI19" s="62">
        <f t="shared" si="2"/>
        <v>-0.45113003113930006</v>
      </c>
      <c r="AJ19" s="62">
        <f t="shared" si="0"/>
        <v>-1</v>
      </c>
      <c r="AK19" s="62">
        <f t="shared" si="0"/>
        <v>-1</v>
      </c>
      <c r="AL19" s="62">
        <f t="shared" si="0"/>
        <v>-1</v>
      </c>
      <c r="AM19" s="62">
        <f t="shared" si="0"/>
        <v>-1</v>
      </c>
      <c r="AN19" s="62">
        <f t="shared" si="0"/>
        <v>-1</v>
      </c>
      <c r="AO19" s="62">
        <f t="shared" si="0"/>
        <v>-1</v>
      </c>
      <c r="AP19" s="62">
        <f t="shared" si="0"/>
        <v>-1</v>
      </c>
      <c r="AQ19" s="62">
        <f t="shared" si="0"/>
        <v>-1</v>
      </c>
      <c r="AR19" s="62">
        <f t="shared" si="0"/>
        <v>-1</v>
      </c>
      <c r="AS19" s="62">
        <f t="shared" si="0"/>
        <v>-1</v>
      </c>
      <c r="AT19" s="62">
        <f t="shared" si="0"/>
        <v>-1</v>
      </c>
      <c r="AU19" s="62">
        <f t="shared" si="0"/>
        <v>-0.95426083592827504</v>
      </c>
    </row>
    <row r="20" spans="1:47" x14ac:dyDescent="0.25">
      <c r="A20" s="59">
        <v>2023</v>
      </c>
      <c r="B20" s="60" t="s">
        <v>37</v>
      </c>
      <c r="C20" s="61" t="s">
        <v>38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5485952377.2466564</v>
      </c>
      <c r="P20" s="62">
        <v>5485952377.2466564</v>
      </c>
      <c r="R20" s="62">
        <v>106830</v>
      </c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>
        <f t="shared" si="1"/>
        <v>106830</v>
      </c>
      <c r="AF20" s="13" t="s">
        <v>37</v>
      </c>
      <c r="AG20" s="25" t="s">
        <v>38</v>
      </c>
      <c r="AH20" s="26">
        <v>106830</v>
      </c>
      <c r="AI20" s="62" t="e">
        <f t="shared" si="2"/>
        <v>#DIV/0!</v>
      </c>
      <c r="AJ20" s="62" t="e">
        <f t="shared" si="0"/>
        <v>#DIV/0!</v>
      </c>
      <c r="AK20" s="62" t="e">
        <f t="shared" si="0"/>
        <v>#DIV/0!</v>
      </c>
      <c r="AL20" s="62" t="e">
        <f t="shared" si="0"/>
        <v>#DIV/0!</v>
      </c>
      <c r="AM20" s="62" t="e">
        <f t="shared" si="0"/>
        <v>#DIV/0!</v>
      </c>
      <c r="AN20" s="62" t="e">
        <f t="shared" si="0"/>
        <v>#DIV/0!</v>
      </c>
      <c r="AO20" s="62" t="e">
        <f t="shared" si="0"/>
        <v>#DIV/0!</v>
      </c>
      <c r="AP20" s="62" t="e">
        <f t="shared" si="0"/>
        <v>#DIV/0!</v>
      </c>
      <c r="AQ20" s="62" t="e">
        <f t="shared" si="0"/>
        <v>#DIV/0!</v>
      </c>
      <c r="AR20" s="62" t="e">
        <f t="shared" si="0"/>
        <v>#DIV/0!</v>
      </c>
      <c r="AS20" s="62" t="e">
        <f t="shared" si="0"/>
        <v>#DIV/0!</v>
      </c>
      <c r="AT20" s="62">
        <f t="shared" si="0"/>
        <v>-1</v>
      </c>
      <c r="AU20" s="62">
        <f t="shared" si="0"/>
        <v>-0.99998052662643533</v>
      </c>
    </row>
    <row r="21" spans="1:47" x14ac:dyDescent="0.25">
      <c r="A21" s="59">
        <v>2023</v>
      </c>
      <c r="B21" s="60" t="s">
        <v>39</v>
      </c>
      <c r="C21" s="61" t="s">
        <v>40</v>
      </c>
      <c r="D21" s="62">
        <v>2500000</v>
      </c>
      <c r="E21" s="62">
        <v>2500000</v>
      </c>
      <c r="F21" s="62">
        <v>2500000</v>
      </c>
      <c r="G21" s="62">
        <v>2500000</v>
      </c>
      <c r="H21" s="62">
        <v>2500000</v>
      </c>
      <c r="I21" s="62">
        <v>141600000</v>
      </c>
      <c r="J21" s="62">
        <v>2500000</v>
      </c>
      <c r="K21" s="62">
        <v>2500000</v>
      </c>
      <c r="L21" s="62">
        <v>2500000</v>
      </c>
      <c r="M21" s="62">
        <v>2500000</v>
      </c>
      <c r="N21" s="62">
        <v>2500000</v>
      </c>
      <c r="O21" s="62">
        <v>3948790663.3080802</v>
      </c>
      <c r="P21" s="62">
        <v>4115390663.3080802</v>
      </c>
      <c r="R21" s="62">
        <v>2310787</v>
      </c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>
        <f t="shared" si="1"/>
        <v>2310787</v>
      </c>
      <c r="AF21" s="13" t="s">
        <v>39</v>
      </c>
      <c r="AG21" s="25" t="s">
        <v>40</v>
      </c>
      <c r="AH21" s="26">
        <v>2310787</v>
      </c>
      <c r="AI21" s="62">
        <f t="shared" si="2"/>
        <v>-7.5685199999999994E-2</v>
      </c>
      <c r="AJ21" s="62">
        <f t="shared" si="0"/>
        <v>-1</v>
      </c>
      <c r="AK21" s="62">
        <f t="shared" si="0"/>
        <v>-1</v>
      </c>
      <c r="AL21" s="62">
        <f t="shared" si="0"/>
        <v>-1</v>
      </c>
      <c r="AM21" s="62">
        <f t="shared" si="0"/>
        <v>-1</v>
      </c>
      <c r="AN21" s="62">
        <f t="shared" si="0"/>
        <v>-1</v>
      </c>
      <c r="AO21" s="62">
        <f t="shared" si="0"/>
        <v>-1</v>
      </c>
      <c r="AP21" s="62">
        <f t="shared" si="0"/>
        <v>-1</v>
      </c>
      <c r="AQ21" s="62">
        <f t="shared" si="0"/>
        <v>-1</v>
      </c>
      <c r="AR21" s="62">
        <f t="shared" si="0"/>
        <v>-1</v>
      </c>
      <c r="AS21" s="62">
        <f t="shared" si="0"/>
        <v>-1</v>
      </c>
      <c r="AT21" s="62">
        <f t="shared" si="0"/>
        <v>-1</v>
      </c>
      <c r="AU21" s="62">
        <f t="shared" si="0"/>
        <v>-0.99943850118031263</v>
      </c>
    </row>
    <row r="22" spans="1:47" x14ac:dyDescent="0.25">
      <c r="A22" s="59">
        <v>2023</v>
      </c>
      <c r="B22" s="60" t="s">
        <v>41</v>
      </c>
      <c r="C22" s="61" t="s">
        <v>42</v>
      </c>
      <c r="D22" s="62">
        <v>0</v>
      </c>
      <c r="E22" s="62">
        <v>0</v>
      </c>
      <c r="F22" s="62">
        <v>0</v>
      </c>
      <c r="G22" s="62">
        <v>2000000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2000000</v>
      </c>
      <c r="N22" s="62">
        <v>0</v>
      </c>
      <c r="O22" s="62">
        <v>0</v>
      </c>
      <c r="P22" s="62">
        <v>4000000</v>
      </c>
      <c r="R22" s="62">
        <v>0</v>
      </c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>
        <f t="shared" si="1"/>
        <v>0</v>
      </c>
      <c r="AF22" s="13" t="s">
        <v>41</v>
      </c>
      <c r="AG22" s="25" t="s">
        <v>42</v>
      </c>
      <c r="AH22" s="26">
        <v>0</v>
      </c>
      <c r="AI22" s="62" t="e">
        <f t="shared" si="2"/>
        <v>#DIV/0!</v>
      </c>
      <c r="AJ22" s="62" t="e">
        <f t="shared" si="0"/>
        <v>#DIV/0!</v>
      </c>
      <c r="AK22" s="62" t="e">
        <f t="shared" si="0"/>
        <v>#DIV/0!</v>
      </c>
      <c r="AL22" s="62">
        <f t="shared" si="0"/>
        <v>-1</v>
      </c>
      <c r="AM22" s="62" t="e">
        <f t="shared" si="0"/>
        <v>#DIV/0!</v>
      </c>
      <c r="AN22" s="62" t="e">
        <f t="shared" si="0"/>
        <v>#DIV/0!</v>
      </c>
      <c r="AO22" s="62" t="e">
        <f t="shared" si="0"/>
        <v>#DIV/0!</v>
      </c>
      <c r="AP22" s="62" t="e">
        <f t="shared" si="0"/>
        <v>#DIV/0!</v>
      </c>
      <c r="AQ22" s="62" t="e">
        <f t="shared" si="0"/>
        <v>#DIV/0!</v>
      </c>
      <c r="AR22" s="62">
        <f t="shared" si="0"/>
        <v>-1</v>
      </c>
      <c r="AS22" s="62" t="e">
        <f t="shared" si="0"/>
        <v>#DIV/0!</v>
      </c>
      <c r="AT22" s="62" t="e">
        <f t="shared" si="0"/>
        <v>#DIV/0!</v>
      </c>
      <c r="AU22" s="62">
        <f t="shared" si="0"/>
        <v>-1</v>
      </c>
    </row>
    <row r="23" spans="1:47" x14ac:dyDescent="0.25">
      <c r="A23" s="56">
        <v>2023</v>
      </c>
      <c r="B23" s="57" t="s">
        <v>43</v>
      </c>
      <c r="C23" s="58" t="s">
        <v>44</v>
      </c>
      <c r="D23" s="55">
        <v>41635151.706666663</v>
      </c>
      <c r="E23" s="55">
        <v>41635151.706666663</v>
      </c>
      <c r="F23" s="55">
        <v>41635151.706666663</v>
      </c>
      <c r="G23" s="55">
        <v>41635151.706666663</v>
      </c>
      <c r="H23" s="55">
        <v>41635151.706666663</v>
      </c>
      <c r="I23" s="55">
        <v>41635151.706666663</v>
      </c>
      <c r="J23" s="55">
        <v>41635151.706666663</v>
      </c>
      <c r="K23" s="55">
        <v>41635151.706666663</v>
      </c>
      <c r="L23" s="55">
        <v>41635151.706666663</v>
      </c>
      <c r="M23" s="55">
        <v>41635151.706666663</v>
      </c>
      <c r="N23" s="55">
        <v>41635151.706666663</v>
      </c>
      <c r="O23" s="55">
        <v>41635151.706666663</v>
      </c>
      <c r="P23" s="55">
        <v>499621820.47999984</v>
      </c>
      <c r="R23" s="55">
        <v>29945713</v>
      </c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>
        <f t="shared" si="1"/>
        <v>29945713</v>
      </c>
      <c r="AF23" s="14" t="s">
        <v>43</v>
      </c>
      <c r="AG23" s="9" t="s">
        <v>44</v>
      </c>
      <c r="AH23" s="10">
        <f>+AH24+AH25</f>
        <v>29945713</v>
      </c>
      <c r="AI23" s="55">
        <f t="shared" si="2"/>
        <v>-0.28075888347958</v>
      </c>
      <c r="AJ23" s="55">
        <f t="shared" si="0"/>
        <v>-1</v>
      </c>
      <c r="AK23" s="55">
        <f t="shared" si="0"/>
        <v>-1</v>
      </c>
      <c r="AL23" s="55">
        <f t="shared" si="0"/>
        <v>-1</v>
      </c>
      <c r="AM23" s="55">
        <f t="shared" si="0"/>
        <v>-1</v>
      </c>
      <c r="AN23" s="55">
        <f t="shared" si="0"/>
        <v>-1</v>
      </c>
      <c r="AO23" s="55">
        <f t="shared" si="0"/>
        <v>-1</v>
      </c>
      <c r="AP23" s="55">
        <f t="shared" si="0"/>
        <v>-1</v>
      </c>
      <c r="AQ23" s="55">
        <f t="shared" si="0"/>
        <v>-1</v>
      </c>
      <c r="AR23" s="55">
        <f t="shared" si="0"/>
        <v>-1</v>
      </c>
      <c r="AS23" s="55">
        <f t="shared" si="0"/>
        <v>-1</v>
      </c>
      <c r="AT23" s="55">
        <f t="shared" si="0"/>
        <v>-1</v>
      </c>
      <c r="AU23" s="55">
        <f t="shared" si="0"/>
        <v>-0.94006324028996502</v>
      </c>
    </row>
    <row r="24" spans="1:47" x14ac:dyDescent="0.25">
      <c r="A24" s="59">
        <v>2023</v>
      </c>
      <c r="B24" s="60" t="s">
        <v>45</v>
      </c>
      <c r="C24" s="61" t="s">
        <v>46</v>
      </c>
      <c r="D24" s="62">
        <v>7268589.6000000006</v>
      </c>
      <c r="E24" s="62">
        <v>7268589.6000000006</v>
      </c>
      <c r="F24" s="62">
        <v>7268589.6000000006</v>
      </c>
      <c r="G24" s="62">
        <v>7268589.6000000006</v>
      </c>
      <c r="H24" s="62">
        <v>7268589.6000000006</v>
      </c>
      <c r="I24" s="62">
        <v>7268589.6000000006</v>
      </c>
      <c r="J24" s="62">
        <v>7268589.6000000006</v>
      </c>
      <c r="K24" s="62">
        <v>7268589.6000000006</v>
      </c>
      <c r="L24" s="62">
        <v>7268589.6000000006</v>
      </c>
      <c r="M24" s="62">
        <v>7268589.6000000006</v>
      </c>
      <c r="N24" s="62">
        <v>7268589.6000000006</v>
      </c>
      <c r="O24" s="62">
        <v>7268589.6000000006</v>
      </c>
      <c r="P24" s="62">
        <v>87223075.199999988</v>
      </c>
      <c r="R24" s="62">
        <v>6727247</v>
      </c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>
        <f t="shared" si="1"/>
        <v>6727247</v>
      </c>
      <c r="AF24" s="13" t="s">
        <v>45</v>
      </c>
      <c r="AG24" s="25" t="s">
        <v>46</v>
      </c>
      <c r="AH24" s="26">
        <v>6727247</v>
      </c>
      <c r="AI24" s="62">
        <f t="shared" si="2"/>
        <v>-7.4476979688054001E-2</v>
      </c>
      <c r="AJ24" s="62">
        <f t="shared" ref="AJ24:AJ87" si="3">+(S24-E24)/E24</f>
        <v>-1</v>
      </c>
      <c r="AK24" s="62">
        <f t="shared" ref="AK24:AK87" si="4">+(T24-F24)/F24</f>
        <v>-1</v>
      </c>
      <c r="AL24" s="62">
        <f t="shared" ref="AL24:AL87" si="5">+(U24-G24)/G24</f>
        <v>-1</v>
      </c>
      <c r="AM24" s="62">
        <f t="shared" ref="AM24:AM87" si="6">+(V24-H24)/H24</f>
        <v>-1</v>
      </c>
      <c r="AN24" s="62">
        <f t="shared" ref="AN24:AN87" si="7">+(W24-I24)/I24</f>
        <v>-1</v>
      </c>
      <c r="AO24" s="62">
        <f t="shared" ref="AO24:AO87" si="8">+(X24-J24)/J24</f>
        <v>-1</v>
      </c>
      <c r="AP24" s="62">
        <f t="shared" ref="AP24:AP87" si="9">+(Y24-K24)/K24</f>
        <v>-1</v>
      </c>
      <c r="AQ24" s="62">
        <f t="shared" ref="AQ24:AQ87" si="10">+(Z24-L24)/L24</f>
        <v>-1</v>
      </c>
      <c r="AR24" s="62">
        <f t="shared" ref="AR24:AR87" si="11">+(AA24-M24)/M24</f>
        <v>-1</v>
      </c>
      <c r="AS24" s="62">
        <f t="shared" ref="AS24:AS87" si="12">+(AB24-N24)/N24</f>
        <v>-1</v>
      </c>
      <c r="AT24" s="62">
        <f t="shared" ref="AT24:AT87" si="13">+(AC24-O24)/O24</f>
        <v>-1</v>
      </c>
      <c r="AU24" s="62">
        <f t="shared" ref="AU24:AU87" si="14">+(AD24-P24)/P24</f>
        <v>-0.92287308164067117</v>
      </c>
    </row>
    <row r="25" spans="1:47" x14ac:dyDescent="0.25">
      <c r="A25" s="59">
        <v>2023</v>
      </c>
      <c r="B25" s="60" t="s">
        <v>47</v>
      </c>
      <c r="C25" s="61" t="s">
        <v>48</v>
      </c>
      <c r="D25" s="62">
        <v>34366562.106666662</v>
      </c>
      <c r="E25" s="62">
        <v>34366562.106666662</v>
      </c>
      <c r="F25" s="62">
        <v>34366562.106666662</v>
      </c>
      <c r="G25" s="62">
        <v>34366562.106666662</v>
      </c>
      <c r="H25" s="62">
        <v>34366562.106666662</v>
      </c>
      <c r="I25" s="62">
        <v>34366562.106666662</v>
      </c>
      <c r="J25" s="62">
        <v>34366562.106666662</v>
      </c>
      <c r="K25" s="62">
        <v>34366562.106666662</v>
      </c>
      <c r="L25" s="62">
        <v>34366562.106666662</v>
      </c>
      <c r="M25" s="62">
        <v>34366562.106666662</v>
      </c>
      <c r="N25" s="62">
        <v>34366562.106666662</v>
      </c>
      <c r="O25" s="62">
        <v>34366562.106666662</v>
      </c>
      <c r="P25" s="62">
        <v>412398745.28000003</v>
      </c>
      <c r="R25" s="62">
        <v>23218466</v>
      </c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>
        <f t="shared" si="1"/>
        <v>23218466</v>
      </c>
      <c r="AF25" s="13" t="s">
        <v>47</v>
      </c>
      <c r="AG25" s="25" t="s">
        <v>48</v>
      </c>
      <c r="AH25" s="26">
        <v>23218466</v>
      </c>
      <c r="AI25" s="62">
        <f t="shared" si="2"/>
        <v>-0.32438787656633472</v>
      </c>
      <c r="AJ25" s="62">
        <f t="shared" si="3"/>
        <v>-1</v>
      </c>
      <c r="AK25" s="62">
        <f t="shared" si="4"/>
        <v>-1</v>
      </c>
      <c r="AL25" s="62">
        <f t="shared" si="5"/>
        <v>-1</v>
      </c>
      <c r="AM25" s="62">
        <f t="shared" si="6"/>
        <v>-1</v>
      </c>
      <c r="AN25" s="62">
        <f t="shared" si="7"/>
        <v>-1</v>
      </c>
      <c r="AO25" s="62">
        <f t="shared" si="8"/>
        <v>-1</v>
      </c>
      <c r="AP25" s="62">
        <f t="shared" si="9"/>
        <v>-1</v>
      </c>
      <c r="AQ25" s="62">
        <f t="shared" si="10"/>
        <v>-1</v>
      </c>
      <c r="AR25" s="62">
        <f t="shared" si="11"/>
        <v>-1</v>
      </c>
      <c r="AS25" s="62">
        <f t="shared" si="12"/>
        <v>-1</v>
      </c>
      <c r="AT25" s="62">
        <f t="shared" si="13"/>
        <v>-1</v>
      </c>
      <c r="AU25" s="62">
        <f t="shared" si="14"/>
        <v>-0.94369898971386124</v>
      </c>
    </row>
    <row r="26" spans="1:47" x14ac:dyDescent="0.25">
      <c r="A26" s="56">
        <v>2023</v>
      </c>
      <c r="B26" s="57" t="s">
        <v>49</v>
      </c>
      <c r="C26" s="58" t="s">
        <v>50</v>
      </c>
      <c r="D26" s="55">
        <v>1692782292.152307</v>
      </c>
      <c r="E26" s="55">
        <v>7086088804.1523075</v>
      </c>
      <c r="F26" s="55">
        <v>1712782292.152307</v>
      </c>
      <c r="G26" s="55">
        <v>1712782292.152307</v>
      </c>
      <c r="H26" s="55">
        <v>1712782292.152307</v>
      </c>
      <c r="I26" s="55">
        <v>1712782292.152307</v>
      </c>
      <c r="J26" s="55">
        <v>1712782292.152307</v>
      </c>
      <c r="K26" s="55">
        <v>1744040832.152307</v>
      </c>
      <c r="L26" s="55">
        <v>1712782292.152307</v>
      </c>
      <c r="M26" s="55">
        <v>1712782292.152307</v>
      </c>
      <c r="N26" s="55">
        <v>1710982292.152307</v>
      </c>
      <c r="O26" s="55">
        <v>1690682292.152307</v>
      </c>
      <c r="P26" s="55">
        <v>25914052557.827679</v>
      </c>
      <c r="R26" s="55">
        <v>1951241676</v>
      </c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>
        <f t="shared" si="1"/>
        <v>1951241676</v>
      </c>
      <c r="AF26" s="11" t="s">
        <v>49</v>
      </c>
      <c r="AG26" s="5" t="s">
        <v>50</v>
      </c>
      <c r="AH26" s="6">
        <f>+AH27+AH29+AH31+AH33+AH35+AH37</f>
        <v>1951241676</v>
      </c>
      <c r="AI26" s="55">
        <f t="shared" si="2"/>
        <v>0.15268318025649469</v>
      </c>
      <c r="AJ26" s="55">
        <f t="shared" si="3"/>
        <v>-1</v>
      </c>
      <c r="AK26" s="55">
        <f t="shared" si="4"/>
        <v>-1</v>
      </c>
      <c r="AL26" s="55">
        <f t="shared" si="5"/>
        <v>-1</v>
      </c>
      <c r="AM26" s="55">
        <f t="shared" si="6"/>
        <v>-1</v>
      </c>
      <c r="AN26" s="55">
        <f t="shared" si="7"/>
        <v>-1</v>
      </c>
      <c r="AO26" s="55">
        <f t="shared" si="8"/>
        <v>-1</v>
      </c>
      <c r="AP26" s="55">
        <f t="shared" si="9"/>
        <v>-1</v>
      </c>
      <c r="AQ26" s="55">
        <f t="shared" si="10"/>
        <v>-1</v>
      </c>
      <c r="AR26" s="55">
        <f t="shared" si="11"/>
        <v>-1</v>
      </c>
      <c r="AS26" s="55">
        <f t="shared" si="12"/>
        <v>-1</v>
      </c>
      <c r="AT26" s="55">
        <f t="shared" si="13"/>
        <v>-1</v>
      </c>
      <c r="AU26" s="55">
        <f t="shared" si="14"/>
        <v>-0.92470333724739617</v>
      </c>
    </row>
    <row r="27" spans="1:47" x14ac:dyDescent="0.25">
      <c r="A27" s="56">
        <v>2023</v>
      </c>
      <c r="B27" s="57" t="s">
        <v>51</v>
      </c>
      <c r="C27" s="58" t="s">
        <v>52</v>
      </c>
      <c r="D27" s="55">
        <v>746291414.8408252</v>
      </c>
      <c r="E27" s="55">
        <v>746291414.8408252</v>
      </c>
      <c r="F27" s="55">
        <v>746291414.8408252</v>
      </c>
      <c r="G27" s="55">
        <v>746291414.8408252</v>
      </c>
      <c r="H27" s="55">
        <v>746291414.8408252</v>
      </c>
      <c r="I27" s="55">
        <v>746291414.8408252</v>
      </c>
      <c r="J27" s="55">
        <v>746291414.8408252</v>
      </c>
      <c r="K27" s="55">
        <v>746291414.8408252</v>
      </c>
      <c r="L27" s="55">
        <v>746291414.8408252</v>
      </c>
      <c r="M27" s="55">
        <v>746291414.8408252</v>
      </c>
      <c r="N27" s="55">
        <v>746291414.8408252</v>
      </c>
      <c r="O27" s="55">
        <v>746291414.8408252</v>
      </c>
      <c r="P27" s="55">
        <v>8955496978.0899029</v>
      </c>
      <c r="R27" s="55">
        <v>499583804</v>
      </c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>
        <f t="shared" si="1"/>
        <v>499583804</v>
      </c>
      <c r="AF27" s="14" t="s">
        <v>51</v>
      </c>
      <c r="AG27" s="9" t="s">
        <v>52</v>
      </c>
      <c r="AH27" s="10">
        <f>+AH28</f>
        <v>499583804</v>
      </c>
      <c r="AI27" s="55">
        <f t="shared" si="2"/>
        <v>-0.33057811725389458</v>
      </c>
      <c r="AJ27" s="55">
        <f t="shared" si="3"/>
        <v>-1</v>
      </c>
      <c r="AK27" s="55">
        <f t="shared" si="4"/>
        <v>-1</v>
      </c>
      <c r="AL27" s="55">
        <f t="shared" si="5"/>
        <v>-1</v>
      </c>
      <c r="AM27" s="55">
        <f t="shared" si="6"/>
        <v>-1</v>
      </c>
      <c r="AN27" s="55">
        <f t="shared" si="7"/>
        <v>-1</v>
      </c>
      <c r="AO27" s="55">
        <f t="shared" si="8"/>
        <v>-1</v>
      </c>
      <c r="AP27" s="55">
        <f t="shared" si="9"/>
        <v>-1</v>
      </c>
      <c r="AQ27" s="55">
        <f t="shared" si="10"/>
        <v>-1</v>
      </c>
      <c r="AR27" s="55">
        <f t="shared" si="11"/>
        <v>-1</v>
      </c>
      <c r="AS27" s="55">
        <f t="shared" si="12"/>
        <v>-1</v>
      </c>
      <c r="AT27" s="55">
        <f t="shared" si="13"/>
        <v>-1</v>
      </c>
      <c r="AU27" s="55">
        <f t="shared" si="14"/>
        <v>-0.94421484310449122</v>
      </c>
    </row>
    <row r="28" spans="1:47" x14ac:dyDescent="0.25">
      <c r="A28" s="59">
        <v>2023</v>
      </c>
      <c r="B28" s="60" t="s">
        <v>53</v>
      </c>
      <c r="C28" s="61" t="s">
        <v>52</v>
      </c>
      <c r="D28" s="62">
        <v>746291414.8408252</v>
      </c>
      <c r="E28" s="62">
        <v>746291414.8408252</v>
      </c>
      <c r="F28" s="62">
        <v>746291414.8408252</v>
      </c>
      <c r="G28" s="62">
        <v>746291414.8408252</v>
      </c>
      <c r="H28" s="62">
        <v>746291414.8408252</v>
      </c>
      <c r="I28" s="62">
        <v>746291414.8408252</v>
      </c>
      <c r="J28" s="62">
        <v>746291414.8408252</v>
      </c>
      <c r="K28" s="62">
        <v>746291414.8408252</v>
      </c>
      <c r="L28" s="62">
        <v>746291414.8408252</v>
      </c>
      <c r="M28" s="62">
        <v>746291414.8408252</v>
      </c>
      <c r="N28" s="62">
        <v>746291414.8408252</v>
      </c>
      <c r="O28" s="62">
        <v>746291414.8408252</v>
      </c>
      <c r="P28" s="62">
        <v>8955496978.0899029</v>
      </c>
      <c r="R28" s="62">
        <v>499583804</v>
      </c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>
        <f t="shared" si="1"/>
        <v>499583804</v>
      </c>
      <c r="AF28" s="13" t="s">
        <v>53</v>
      </c>
      <c r="AG28" s="25" t="s">
        <v>52</v>
      </c>
      <c r="AH28" s="26">
        <v>499583804</v>
      </c>
      <c r="AI28" s="62">
        <f t="shared" si="2"/>
        <v>-0.33057811725389458</v>
      </c>
      <c r="AJ28" s="62">
        <f t="shared" si="3"/>
        <v>-1</v>
      </c>
      <c r="AK28" s="62">
        <f t="shared" si="4"/>
        <v>-1</v>
      </c>
      <c r="AL28" s="62">
        <f t="shared" si="5"/>
        <v>-1</v>
      </c>
      <c r="AM28" s="62">
        <f t="shared" si="6"/>
        <v>-1</v>
      </c>
      <c r="AN28" s="62">
        <f t="shared" si="7"/>
        <v>-1</v>
      </c>
      <c r="AO28" s="62">
        <f t="shared" si="8"/>
        <v>-1</v>
      </c>
      <c r="AP28" s="62">
        <f t="shared" si="9"/>
        <v>-1</v>
      </c>
      <c r="AQ28" s="62">
        <f t="shared" si="10"/>
        <v>-1</v>
      </c>
      <c r="AR28" s="62">
        <f t="shared" si="11"/>
        <v>-1</v>
      </c>
      <c r="AS28" s="62">
        <f t="shared" si="12"/>
        <v>-1</v>
      </c>
      <c r="AT28" s="62">
        <f t="shared" si="13"/>
        <v>-1</v>
      </c>
      <c r="AU28" s="62">
        <f t="shared" si="14"/>
        <v>-0.94421484310449122</v>
      </c>
    </row>
    <row r="29" spans="1:47" x14ac:dyDescent="0.25">
      <c r="A29" s="56">
        <v>2023</v>
      </c>
      <c r="B29" s="57" t="s">
        <v>54</v>
      </c>
      <c r="C29" s="58" t="s">
        <v>55</v>
      </c>
      <c r="D29" s="55">
        <v>396467314.13418841</v>
      </c>
      <c r="E29" s="55">
        <v>396467314.13418841</v>
      </c>
      <c r="F29" s="55">
        <v>396467314.13418841</v>
      </c>
      <c r="G29" s="55">
        <v>396467314.13418841</v>
      </c>
      <c r="H29" s="55">
        <v>396467314.13418841</v>
      </c>
      <c r="I29" s="55">
        <v>396467314.13418841</v>
      </c>
      <c r="J29" s="55">
        <v>396467314.13418841</v>
      </c>
      <c r="K29" s="55">
        <v>396467314.13418841</v>
      </c>
      <c r="L29" s="55">
        <v>396467314.13418841</v>
      </c>
      <c r="M29" s="55">
        <v>396467314.13418841</v>
      </c>
      <c r="N29" s="55">
        <v>396467314.13418841</v>
      </c>
      <c r="O29" s="55">
        <v>396467314.13418841</v>
      </c>
      <c r="P29" s="55">
        <v>4757607769.6102619</v>
      </c>
      <c r="R29" s="55">
        <v>443027147</v>
      </c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>
        <f t="shared" si="1"/>
        <v>443027147</v>
      </c>
      <c r="AF29" s="14" t="s">
        <v>54</v>
      </c>
      <c r="AG29" s="9" t="s">
        <v>55</v>
      </c>
      <c r="AH29" s="10">
        <f>+AH30</f>
        <v>443027147</v>
      </c>
      <c r="AI29" s="55">
        <f t="shared" si="2"/>
        <v>0.11743675003194068</v>
      </c>
      <c r="AJ29" s="55">
        <f t="shared" si="3"/>
        <v>-1</v>
      </c>
      <c r="AK29" s="55">
        <f t="shared" si="4"/>
        <v>-1</v>
      </c>
      <c r="AL29" s="55">
        <f t="shared" si="5"/>
        <v>-1</v>
      </c>
      <c r="AM29" s="55">
        <f t="shared" si="6"/>
        <v>-1</v>
      </c>
      <c r="AN29" s="55">
        <f t="shared" si="7"/>
        <v>-1</v>
      </c>
      <c r="AO29" s="55">
        <f t="shared" si="8"/>
        <v>-1</v>
      </c>
      <c r="AP29" s="55">
        <f t="shared" si="9"/>
        <v>-1</v>
      </c>
      <c r="AQ29" s="55">
        <f t="shared" si="10"/>
        <v>-1</v>
      </c>
      <c r="AR29" s="55">
        <f t="shared" si="11"/>
        <v>-1</v>
      </c>
      <c r="AS29" s="55">
        <f t="shared" si="12"/>
        <v>-1</v>
      </c>
      <c r="AT29" s="55">
        <f t="shared" si="13"/>
        <v>-1</v>
      </c>
      <c r="AU29" s="55">
        <f t="shared" si="14"/>
        <v>-0.90688027083067158</v>
      </c>
    </row>
    <row r="30" spans="1:47" x14ac:dyDescent="0.25">
      <c r="A30" s="59">
        <v>2023</v>
      </c>
      <c r="B30" s="60" t="s">
        <v>56</v>
      </c>
      <c r="C30" s="61" t="s">
        <v>55</v>
      </c>
      <c r="D30" s="62">
        <v>396467314.13418841</v>
      </c>
      <c r="E30" s="62">
        <v>396467314.13418841</v>
      </c>
      <c r="F30" s="62">
        <v>396467314.13418841</v>
      </c>
      <c r="G30" s="62">
        <v>396467314.13418841</v>
      </c>
      <c r="H30" s="62">
        <v>396467314.13418841</v>
      </c>
      <c r="I30" s="62">
        <v>396467314.13418841</v>
      </c>
      <c r="J30" s="62">
        <v>396467314.13418841</v>
      </c>
      <c r="K30" s="62">
        <v>396467314.13418841</v>
      </c>
      <c r="L30" s="62">
        <v>396467314.13418841</v>
      </c>
      <c r="M30" s="62">
        <v>396467314.13418841</v>
      </c>
      <c r="N30" s="62">
        <v>396467314.13418841</v>
      </c>
      <c r="O30" s="62">
        <v>396467314.13418841</v>
      </c>
      <c r="P30" s="62">
        <v>4757607769.6102619</v>
      </c>
      <c r="R30" s="62">
        <v>443027147</v>
      </c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>
        <f t="shared" si="1"/>
        <v>443027147</v>
      </c>
      <c r="AF30" s="13" t="s">
        <v>56</v>
      </c>
      <c r="AG30" s="25" t="s">
        <v>55</v>
      </c>
      <c r="AH30" s="26">
        <v>443027147</v>
      </c>
      <c r="AI30" s="62">
        <f t="shared" si="2"/>
        <v>0.11743675003194068</v>
      </c>
      <c r="AJ30" s="62">
        <f t="shared" si="3"/>
        <v>-1</v>
      </c>
      <c r="AK30" s="62">
        <f t="shared" si="4"/>
        <v>-1</v>
      </c>
      <c r="AL30" s="62">
        <f t="shared" si="5"/>
        <v>-1</v>
      </c>
      <c r="AM30" s="62">
        <f t="shared" si="6"/>
        <v>-1</v>
      </c>
      <c r="AN30" s="62">
        <f t="shared" si="7"/>
        <v>-1</v>
      </c>
      <c r="AO30" s="62">
        <f t="shared" si="8"/>
        <v>-1</v>
      </c>
      <c r="AP30" s="62">
        <f t="shared" si="9"/>
        <v>-1</v>
      </c>
      <c r="AQ30" s="62">
        <f t="shared" si="10"/>
        <v>-1</v>
      </c>
      <c r="AR30" s="62">
        <f t="shared" si="11"/>
        <v>-1</v>
      </c>
      <c r="AS30" s="62">
        <f t="shared" si="12"/>
        <v>-1</v>
      </c>
      <c r="AT30" s="62">
        <f t="shared" si="13"/>
        <v>-1</v>
      </c>
      <c r="AU30" s="62">
        <f t="shared" si="14"/>
        <v>-0.90688027083067158</v>
      </c>
    </row>
    <row r="31" spans="1:47" x14ac:dyDescent="0.25">
      <c r="A31" s="56">
        <v>2023</v>
      </c>
      <c r="B31" s="57" t="s">
        <v>57</v>
      </c>
      <c r="C31" s="58" t="s">
        <v>58</v>
      </c>
      <c r="D31" s="55">
        <v>0</v>
      </c>
      <c r="E31" s="55">
        <v>5341622671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5341622671</v>
      </c>
      <c r="R31" s="55">
        <v>620187074</v>
      </c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>
        <f t="shared" si="1"/>
        <v>620187074</v>
      </c>
      <c r="AF31" s="14" t="s">
        <v>57</v>
      </c>
      <c r="AG31" s="9" t="s">
        <v>58</v>
      </c>
      <c r="AH31" s="10">
        <f>+AH32</f>
        <v>620187074</v>
      </c>
      <c r="AI31" s="55" t="e">
        <f t="shared" si="2"/>
        <v>#DIV/0!</v>
      </c>
      <c r="AJ31" s="55">
        <f t="shared" si="3"/>
        <v>-1</v>
      </c>
      <c r="AK31" s="55" t="e">
        <f t="shared" si="4"/>
        <v>#DIV/0!</v>
      </c>
      <c r="AL31" s="55" t="e">
        <f t="shared" si="5"/>
        <v>#DIV/0!</v>
      </c>
      <c r="AM31" s="55" t="e">
        <f t="shared" si="6"/>
        <v>#DIV/0!</v>
      </c>
      <c r="AN31" s="55" t="e">
        <f t="shared" si="7"/>
        <v>#DIV/0!</v>
      </c>
      <c r="AO31" s="55" t="e">
        <f t="shared" si="8"/>
        <v>#DIV/0!</v>
      </c>
      <c r="AP31" s="55" t="e">
        <f t="shared" si="9"/>
        <v>#DIV/0!</v>
      </c>
      <c r="AQ31" s="55" t="e">
        <f t="shared" si="10"/>
        <v>#DIV/0!</v>
      </c>
      <c r="AR31" s="55" t="e">
        <f t="shared" si="11"/>
        <v>#DIV/0!</v>
      </c>
      <c r="AS31" s="55" t="e">
        <f t="shared" si="12"/>
        <v>#DIV/0!</v>
      </c>
      <c r="AT31" s="55" t="e">
        <f t="shared" si="13"/>
        <v>#DIV/0!</v>
      </c>
      <c r="AU31" s="55">
        <f t="shared" si="14"/>
        <v>-0.88389537932601758</v>
      </c>
    </row>
    <row r="32" spans="1:47" x14ac:dyDescent="0.25">
      <c r="A32" s="59">
        <v>2023</v>
      </c>
      <c r="B32" s="60" t="s">
        <v>59</v>
      </c>
      <c r="C32" s="61" t="s">
        <v>58</v>
      </c>
      <c r="D32" s="62">
        <v>0</v>
      </c>
      <c r="E32" s="63">
        <v>5341622671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5341622671</v>
      </c>
      <c r="R32" s="62">
        <v>620187074</v>
      </c>
      <c r="S32" s="63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>
        <f t="shared" si="1"/>
        <v>620187074</v>
      </c>
      <c r="AF32" s="13" t="s">
        <v>59</v>
      </c>
      <c r="AG32" s="25" t="s">
        <v>58</v>
      </c>
      <c r="AH32" s="26">
        <v>620187074</v>
      </c>
      <c r="AI32" s="62" t="e">
        <f t="shared" si="2"/>
        <v>#DIV/0!</v>
      </c>
      <c r="AJ32" s="62">
        <f t="shared" si="3"/>
        <v>-1</v>
      </c>
      <c r="AK32" s="62" t="e">
        <f t="shared" si="4"/>
        <v>#DIV/0!</v>
      </c>
      <c r="AL32" s="62" t="e">
        <f t="shared" si="5"/>
        <v>#DIV/0!</v>
      </c>
      <c r="AM32" s="62" t="e">
        <f t="shared" si="6"/>
        <v>#DIV/0!</v>
      </c>
      <c r="AN32" s="62" t="e">
        <f t="shared" si="7"/>
        <v>#DIV/0!</v>
      </c>
      <c r="AO32" s="62" t="e">
        <f t="shared" si="8"/>
        <v>#DIV/0!</v>
      </c>
      <c r="AP32" s="62" t="e">
        <f t="shared" si="9"/>
        <v>#DIV/0!</v>
      </c>
      <c r="AQ32" s="62" t="e">
        <f t="shared" si="10"/>
        <v>#DIV/0!</v>
      </c>
      <c r="AR32" s="62" t="e">
        <f t="shared" si="11"/>
        <v>#DIV/0!</v>
      </c>
      <c r="AS32" s="62" t="e">
        <f t="shared" si="12"/>
        <v>#DIV/0!</v>
      </c>
      <c r="AT32" s="62" t="e">
        <f t="shared" si="13"/>
        <v>#DIV/0!</v>
      </c>
      <c r="AU32" s="62">
        <f t="shared" si="14"/>
        <v>-0.88389537932601758</v>
      </c>
    </row>
    <row r="33" spans="1:47" x14ac:dyDescent="0.25">
      <c r="A33" s="56">
        <v>2023</v>
      </c>
      <c r="B33" s="57" t="s">
        <v>60</v>
      </c>
      <c r="C33" s="58" t="s">
        <v>61</v>
      </c>
      <c r="D33" s="55">
        <v>188782245.90033963</v>
      </c>
      <c r="E33" s="55">
        <v>188782245.90033963</v>
      </c>
      <c r="F33" s="55">
        <v>188782245.90033963</v>
      </c>
      <c r="G33" s="55">
        <v>188782245.90033963</v>
      </c>
      <c r="H33" s="55">
        <v>188782245.90033963</v>
      </c>
      <c r="I33" s="55">
        <v>188782245.90033963</v>
      </c>
      <c r="J33" s="55">
        <v>188782245.90033963</v>
      </c>
      <c r="K33" s="55">
        <v>188782245.90033963</v>
      </c>
      <c r="L33" s="55">
        <v>188782245.90033963</v>
      </c>
      <c r="M33" s="55">
        <v>188782245.90033963</v>
      </c>
      <c r="N33" s="55">
        <v>188782245.90033963</v>
      </c>
      <c r="O33" s="55">
        <v>188782245.90033963</v>
      </c>
      <c r="P33" s="55">
        <v>2265386950.8040757</v>
      </c>
      <c r="R33" s="55">
        <v>189672134</v>
      </c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>
        <f t="shared" si="1"/>
        <v>189672134</v>
      </c>
      <c r="AF33" s="14" t="s">
        <v>60</v>
      </c>
      <c r="AG33" s="9" t="s">
        <v>61</v>
      </c>
      <c r="AH33" s="10">
        <f>+AH34</f>
        <v>189672134</v>
      </c>
      <c r="AI33" s="55">
        <f t="shared" si="2"/>
        <v>4.7138336309980608E-3</v>
      </c>
      <c r="AJ33" s="55">
        <f t="shared" si="3"/>
        <v>-1</v>
      </c>
      <c r="AK33" s="55">
        <f t="shared" si="4"/>
        <v>-1</v>
      </c>
      <c r="AL33" s="55">
        <f t="shared" si="5"/>
        <v>-1</v>
      </c>
      <c r="AM33" s="55">
        <f t="shared" si="6"/>
        <v>-1</v>
      </c>
      <c r="AN33" s="55">
        <f t="shared" si="7"/>
        <v>-1</v>
      </c>
      <c r="AO33" s="55">
        <f t="shared" si="8"/>
        <v>-1</v>
      </c>
      <c r="AP33" s="55">
        <f t="shared" si="9"/>
        <v>-1</v>
      </c>
      <c r="AQ33" s="55">
        <f t="shared" si="10"/>
        <v>-1</v>
      </c>
      <c r="AR33" s="55">
        <f t="shared" si="11"/>
        <v>-1</v>
      </c>
      <c r="AS33" s="55">
        <f t="shared" si="12"/>
        <v>-1</v>
      </c>
      <c r="AT33" s="55">
        <f t="shared" si="13"/>
        <v>-1</v>
      </c>
      <c r="AU33" s="55">
        <f t="shared" si="14"/>
        <v>-0.91627384719741678</v>
      </c>
    </row>
    <row r="34" spans="1:47" x14ac:dyDescent="0.25">
      <c r="A34" s="59">
        <v>2023</v>
      </c>
      <c r="B34" s="60" t="s">
        <v>62</v>
      </c>
      <c r="C34" s="61" t="s">
        <v>61</v>
      </c>
      <c r="D34" s="62">
        <v>188782245.90033963</v>
      </c>
      <c r="E34" s="62">
        <v>188782245.90033963</v>
      </c>
      <c r="F34" s="62">
        <v>188782245.90033963</v>
      </c>
      <c r="G34" s="62">
        <v>188782245.90033963</v>
      </c>
      <c r="H34" s="62">
        <v>188782245.90033963</v>
      </c>
      <c r="I34" s="62">
        <v>188782245.90033963</v>
      </c>
      <c r="J34" s="62">
        <v>188782245.90033963</v>
      </c>
      <c r="K34" s="62">
        <v>188782245.90033963</v>
      </c>
      <c r="L34" s="62">
        <v>188782245.90033963</v>
      </c>
      <c r="M34" s="62">
        <v>188782245.90033963</v>
      </c>
      <c r="N34" s="62">
        <v>188782245.90033963</v>
      </c>
      <c r="O34" s="62">
        <v>188782245.90033963</v>
      </c>
      <c r="P34" s="62">
        <v>2265386950.8040757</v>
      </c>
      <c r="R34" s="62">
        <v>189672134</v>
      </c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>
        <f t="shared" si="1"/>
        <v>189672134</v>
      </c>
      <c r="AF34" s="13" t="s">
        <v>62</v>
      </c>
      <c r="AG34" s="25" t="s">
        <v>61</v>
      </c>
      <c r="AH34" s="26">
        <v>189672134</v>
      </c>
      <c r="AI34" s="62">
        <f t="shared" si="2"/>
        <v>4.7138336309980608E-3</v>
      </c>
      <c r="AJ34" s="62">
        <f t="shared" si="3"/>
        <v>-1</v>
      </c>
      <c r="AK34" s="62">
        <f t="shared" si="4"/>
        <v>-1</v>
      </c>
      <c r="AL34" s="62">
        <f t="shared" si="5"/>
        <v>-1</v>
      </c>
      <c r="AM34" s="62">
        <f t="shared" si="6"/>
        <v>-1</v>
      </c>
      <c r="AN34" s="62">
        <f t="shared" si="7"/>
        <v>-1</v>
      </c>
      <c r="AO34" s="62">
        <f t="shared" si="8"/>
        <v>-1</v>
      </c>
      <c r="AP34" s="62">
        <f t="shared" si="9"/>
        <v>-1</v>
      </c>
      <c r="AQ34" s="62">
        <f t="shared" si="10"/>
        <v>-1</v>
      </c>
      <c r="AR34" s="62">
        <f t="shared" si="11"/>
        <v>-1</v>
      </c>
      <c r="AS34" s="62">
        <f t="shared" si="12"/>
        <v>-1</v>
      </c>
      <c r="AT34" s="62">
        <f t="shared" si="13"/>
        <v>-1</v>
      </c>
      <c r="AU34" s="62">
        <f t="shared" si="14"/>
        <v>-0.91627384719741678</v>
      </c>
    </row>
    <row r="35" spans="1:47" x14ac:dyDescent="0.25">
      <c r="A35" s="56">
        <v>2023</v>
      </c>
      <c r="B35" s="57" t="s">
        <v>63</v>
      </c>
      <c r="C35" s="58" t="s">
        <v>64</v>
      </c>
      <c r="D35" s="55">
        <v>219654632.85169896</v>
      </c>
      <c r="E35" s="55">
        <v>271338473.85169899</v>
      </c>
      <c r="F35" s="55">
        <v>239654632.85169896</v>
      </c>
      <c r="G35" s="55">
        <v>239654632.85169896</v>
      </c>
      <c r="H35" s="55">
        <v>239654632.85169896</v>
      </c>
      <c r="I35" s="55">
        <v>239654632.85169896</v>
      </c>
      <c r="J35" s="55">
        <v>239654632.85169896</v>
      </c>
      <c r="K35" s="55">
        <v>270913172.85169899</v>
      </c>
      <c r="L35" s="55">
        <v>239654632.85169896</v>
      </c>
      <c r="M35" s="55">
        <v>239654632.85169896</v>
      </c>
      <c r="N35" s="55">
        <v>237854632.85169896</v>
      </c>
      <c r="O35" s="55">
        <v>217554632.85169896</v>
      </c>
      <c r="P35" s="55">
        <v>2894897975.220387</v>
      </c>
      <c r="R35" s="55">
        <v>30571700</v>
      </c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>
        <f t="shared" si="1"/>
        <v>30571700</v>
      </c>
      <c r="AF35" s="14" t="s">
        <v>63</v>
      </c>
      <c r="AG35" s="9" t="s">
        <v>64</v>
      </c>
      <c r="AH35" s="10">
        <f>+AH36</f>
        <v>30571700</v>
      </c>
      <c r="AI35" s="55">
        <f t="shared" si="2"/>
        <v>-0.86081923425379947</v>
      </c>
      <c r="AJ35" s="55">
        <f t="shared" si="3"/>
        <v>-1</v>
      </c>
      <c r="AK35" s="55">
        <f t="shared" si="4"/>
        <v>-1</v>
      </c>
      <c r="AL35" s="55">
        <f t="shared" si="5"/>
        <v>-1</v>
      </c>
      <c r="AM35" s="55">
        <f t="shared" si="6"/>
        <v>-1</v>
      </c>
      <c r="AN35" s="55">
        <f t="shared" si="7"/>
        <v>-1</v>
      </c>
      <c r="AO35" s="55">
        <f t="shared" si="8"/>
        <v>-1</v>
      </c>
      <c r="AP35" s="55">
        <f t="shared" si="9"/>
        <v>-1</v>
      </c>
      <c r="AQ35" s="55">
        <f t="shared" si="10"/>
        <v>-1</v>
      </c>
      <c r="AR35" s="55">
        <f t="shared" si="11"/>
        <v>-1</v>
      </c>
      <c r="AS35" s="55">
        <f t="shared" si="12"/>
        <v>-1</v>
      </c>
      <c r="AT35" s="55">
        <f t="shared" si="13"/>
        <v>-1</v>
      </c>
      <c r="AU35" s="55">
        <f t="shared" si="14"/>
        <v>-0.98943945511666176</v>
      </c>
    </row>
    <row r="36" spans="1:47" x14ac:dyDescent="0.25">
      <c r="A36" s="59">
        <v>2023</v>
      </c>
      <c r="B36" s="60" t="s">
        <v>65</v>
      </c>
      <c r="C36" s="61" t="s">
        <v>64</v>
      </c>
      <c r="D36" s="62">
        <v>219654632.85169896</v>
      </c>
      <c r="E36" s="62">
        <v>271338473.85169899</v>
      </c>
      <c r="F36" s="62">
        <v>239654632.85169896</v>
      </c>
      <c r="G36" s="62">
        <v>239654632.85169896</v>
      </c>
      <c r="H36" s="62">
        <v>239654632.85169896</v>
      </c>
      <c r="I36" s="62">
        <v>239654632.85169896</v>
      </c>
      <c r="J36" s="62">
        <v>239654632.85169896</v>
      </c>
      <c r="K36" s="62">
        <v>270913172.85169899</v>
      </c>
      <c r="L36" s="62">
        <v>239654632.85169896</v>
      </c>
      <c r="M36" s="62">
        <v>239654632.85169896</v>
      </c>
      <c r="N36" s="62">
        <v>237854632.85169896</v>
      </c>
      <c r="O36" s="62">
        <v>217554632.85169896</v>
      </c>
      <c r="P36" s="62">
        <v>2894897975.220387</v>
      </c>
      <c r="R36" s="62">
        <v>30571700</v>
      </c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>
        <f t="shared" si="1"/>
        <v>30571700</v>
      </c>
      <c r="AF36" s="13" t="s">
        <v>65</v>
      </c>
      <c r="AG36" s="25" t="s">
        <v>64</v>
      </c>
      <c r="AH36" s="26">
        <v>30571700</v>
      </c>
      <c r="AI36" s="62">
        <f t="shared" si="2"/>
        <v>-0.86081923425379947</v>
      </c>
      <c r="AJ36" s="62">
        <f t="shared" si="3"/>
        <v>-1</v>
      </c>
      <c r="AK36" s="62">
        <f t="shared" si="4"/>
        <v>-1</v>
      </c>
      <c r="AL36" s="62">
        <f t="shared" si="5"/>
        <v>-1</v>
      </c>
      <c r="AM36" s="62">
        <f t="shared" si="6"/>
        <v>-1</v>
      </c>
      <c r="AN36" s="62">
        <f t="shared" si="7"/>
        <v>-1</v>
      </c>
      <c r="AO36" s="62">
        <f t="shared" si="8"/>
        <v>-1</v>
      </c>
      <c r="AP36" s="62">
        <f t="shared" si="9"/>
        <v>-1</v>
      </c>
      <c r="AQ36" s="62">
        <f t="shared" si="10"/>
        <v>-1</v>
      </c>
      <c r="AR36" s="62">
        <f t="shared" si="11"/>
        <v>-1</v>
      </c>
      <c r="AS36" s="62">
        <f t="shared" si="12"/>
        <v>-1</v>
      </c>
      <c r="AT36" s="62">
        <f t="shared" si="13"/>
        <v>-1</v>
      </c>
      <c r="AU36" s="62">
        <f t="shared" si="14"/>
        <v>-0.98943945511666176</v>
      </c>
    </row>
    <row r="37" spans="1:47" x14ac:dyDescent="0.25">
      <c r="A37" s="56">
        <v>2023</v>
      </c>
      <c r="B37" s="57" t="s">
        <v>66</v>
      </c>
      <c r="C37" s="58" t="s">
        <v>67</v>
      </c>
      <c r="D37" s="55">
        <v>141586684.42525476</v>
      </c>
      <c r="E37" s="55">
        <v>141586684.42525476</v>
      </c>
      <c r="F37" s="55">
        <v>141586684.42525476</v>
      </c>
      <c r="G37" s="55">
        <v>141586684.42525476</v>
      </c>
      <c r="H37" s="55">
        <v>141586684.42525476</v>
      </c>
      <c r="I37" s="55">
        <v>141586684.42525476</v>
      </c>
      <c r="J37" s="55">
        <v>141586684.42525476</v>
      </c>
      <c r="K37" s="55">
        <v>141586684.42525476</v>
      </c>
      <c r="L37" s="55">
        <v>141586684.42525476</v>
      </c>
      <c r="M37" s="55">
        <v>141586684.42525476</v>
      </c>
      <c r="N37" s="55">
        <v>141586684.42525476</v>
      </c>
      <c r="O37" s="55">
        <v>141586684.42525476</v>
      </c>
      <c r="P37" s="55">
        <v>1699040213.1030576</v>
      </c>
      <c r="R37" s="55">
        <v>168199817</v>
      </c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>
        <f t="shared" si="1"/>
        <v>168199817</v>
      </c>
      <c r="AF37" s="14" t="s">
        <v>66</v>
      </c>
      <c r="AG37" s="9" t="s">
        <v>67</v>
      </c>
      <c r="AH37" s="10">
        <f>+AH38</f>
        <v>168199817</v>
      </c>
      <c r="AI37" s="55">
        <f t="shared" si="2"/>
        <v>0.18796352695718796</v>
      </c>
      <c r="AJ37" s="55">
        <f t="shared" si="3"/>
        <v>-1</v>
      </c>
      <c r="AK37" s="55">
        <f t="shared" si="4"/>
        <v>-1</v>
      </c>
      <c r="AL37" s="55">
        <f t="shared" si="5"/>
        <v>-1</v>
      </c>
      <c r="AM37" s="55">
        <f t="shared" si="6"/>
        <v>-1</v>
      </c>
      <c r="AN37" s="55">
        <f t="shared" si="7"/>
        <v>-1</v>
      </c>
      <c r="AO37" s="55">
        <f t="shared" si="8"/>
        <v>-1</v>
      </c>
      <c r="AP37" s="55">
        <f t="shared" si="9"/>
        <v>-1</v>
      </c>
      <c r="AQ37" s="55">
        <f t="shared" si="10"/>
        <v>-1</v>
      </c>
      <c r="AR37" s="55">
        <f t="shared" si="11"/>
        <v>-1</v>
      </c>
      <c r="AS37" s="55">
        <f t="shared" si="12"/>
        <v>-1</v>
      </c>
      <c r="AT37" s="55">
        <f t="shared" si="13"/>
        <v>-1</v>
      </c>
      <c r="AU37" s="55">
        <f t="shared" si="14"/>
        <v>-0.90100303942023441</v>
      </c>
    </row>
    <row r="38" spans="1:47" x14ac:dyDescent="0.25">
      <c r="A38" s="59">
        <v>2023</v>
      </c>
      <c r="B38" s="60" t="s">
        <v>68</v>
      </c>
      <c r="C38" s="61" t="s">
        <v>67</v>
      </c>
      <c r="D38" s="62">
        <v>141586684.42525476</v>
      </c>
      <c r="E38" s="62">
        <v>141586684.42525476</v>
      </c>
      <c r="F38" s="62">
        <v>141586684.42525476</v>
      </c>
      <c r="G38" s="62">
        <v>141586684.42525476</v>
      </c>
      <c r="H38" s="62">
        <v>141586684.42525476</v>
      </c>
      <c r="I38" s="62">
        <v>141586684.42525476</v>
      </c>
      <c r="J38" s="62">
        <v>141586684.42525476</v>
      </c>
      <c r="K38" s="62">
        <v>141586684.42525476</v>
      </c>
      <c r="L38" s="62">
        <v>141586684.42525476</v>
      </c>
      <c r="M38" s="62">
        <v>141586684.42525476</v>
      </c>
      <c r="N38" s="62">
        <v>141586684.42525476</v>
      </c>
      <c r="O38" s="62">
        <v>141586684.42525476</v>
      </c>
      <c r="P38" s="62">
        <v>1699040213.1030576</v>
      </c>
      <c r="R38" s="62">
        <v>168199817</v>
      </c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>
        <f t="shared" si="1"/>
        <v>168199817</v>
      </c>
      <c r="AF38" s="13" t="s">
        <v>68</v>
      </c>
      <c r="AG38" s="25" t="s">
        <v>67</v>
      </c>
      <c r="AH38" s="26">
        <v>168199817</v>
      </c>
      <c r="AI38" s="62">
        <f t="shared" si="2"/>
        <v>0.18796352695718796</v>
      </c>
      <c r="AJ38" s="62">
        <f t="shared" si="3"/>
        <v>-1</v>
      </c>
      <c r="AK38" s="62">
        <f t="shared" si="4"/>
        <v>-1</v>
      </c>
      <c r="AL38" s="62">
        <f t="shared" si="5"/>
        <v>-1</v>
      </c>
      <c r="AM38" s="62">
        <f t="shared" si="6"/>
        <v>-1</v>
      </c>
      <c r="AN38" s="62">
        <f t="shared" si="7"/>
        <v>-1</v>
      </c>
      <c r="AO38" s="62">
        <f t="shared" si="8"/>
        <v>-1</v>
      </c>
      <c r="AP38" s="62">
        <f t="shared" si="9"/>
        <v>-1</v>
      </c>
      <c r="AQ38" s="62">
        <f t="shared" si="10"/>
        <v>-1</v>
      </c>
      <c r="AR38" s="62">
        <f t="shared" si="11"/>
        <v>-1</v>
      </c>
      <c r="AS38" s="62">
        <f t="shared" si="12"/>
        <v>-1</v>
      </c>
      <c r="AT38" s="62">
        <f t="shared" si="13"/>
        <v>-1</v>
      </c>
      <c r="AU38" s="62">
        <f t="shared" si="14"/>
        <v>-0.90100303942023441</v>
      </c>
    </row>
    <row r="39" spans="1:47" x14ac:dyDescent="0.25">
      <c r="A39" s="56">
        <v>2023</v>
      </c>
      <c r="B39" s="57" t="s">
        <v>69</v>
      </c>
      <c r="C39" s="58" t="s">
        <v>70</v>
      </c>
      <c r="D39" s="55">
        <v>2103089264.5904684</v>
      </c>
      <c r="E39" s="55">
        <v>221506000</v>
      </c>
      <c r="F39" s="55">
        <v>221562000</v>
      </c>
      <c r="G39" s="55">
        <v>223074000</v>
      </c>
      <c r="H39" s="55">
        <v>221562000</v>
      </c>
      <c r="I39" s="55">
        <v>221562000</v>
      </c>
      <c r="J39" s="55">
        <v>721562000</v>
      </c>
      <c r="K39" s="55">
        <v>221562000</v>
      </c>
      <c r="L39" s="55">
        <v>221562000</v>
      </c>
      <c r="M39" s="55">
        <v>221562000</v>
      </c>
      <c r="N39" s="55">
        <v>221562000</v>
      </c>
      <c r="O39" s="55">
        <v>1245562000</v>
      </c>
      <c r="P39" s="55">
        <v>6065727264.5904684</v>
      </c>
      <c r="R39" s="55">
        <v>59719171</v>
      </c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>
        <f t="shared" si="1"/>
        <v>59719171</v>
      </c>
      <c r="AF39" s="11" t="s">
        <v>69</v>
      </c>
      <c r="AG39" s="5" t="s">
        <v>70</v>
      </c>
      <c r="AH39" s="6">
        <f>+AH40</f>
        <v>59719171</v>
      </c>
      <c r="AI39" s="55">
        <f t="shared" si="2"/>
        <v>-0.97160407215923428</v>
      </c>
      <c r="AJ39" s="55">
        <f t="shared" si="3"/>
        <v>-1</v>
      </c>
      <c r="AK39" s="55">
        <f t="shared" si="4"/>
        <v>-1</v>
      </c>
      <c r="AL39" s="55">
        <f t="shared" si="5"/>
        <v>-1</v>
      </c>
      <c r="AM39" s="55">
        <f t="shared" si="6"/>
        <v>-1</v>
      </c>
      <c r="AN39" s="55">
        <f t="shared" si="7"/>
        <v>-1</v>
      </c>
      <c r="AO39" s="55">
        <f t="shared" si="8"/>
        <v>-1</v>
      </c>
      <c r="AP39" s="55">
        <f t="shared" si="9"/>
        <v>-1</v>
      </c>
      <c r="AQ39" s="55">
        <f t="shared" si="10"/>
        <v>-1</v>
      </c>
      <c r="AR39" s="55">
        <f t="shared" si="11"/>
        <v>-1</v>
      </c>
      <c r="AS39" s="55">
        <f t="shared" si="12"/>
        <v>-1</v>
      </c>
      <c r="AT39" s="55">
        <f t="shared" si="13"/>
        <v>-1</v>
      </c>
      <c r="AU39" s="55">
        <f t="shared" si="14"/>
        <v>-0.99015465608738806</v>
      </c>
    </row>
    <row r="40" spans="1:47" x14ac:dyDescent="0.25">
      <c r="A40" s="56">
        <v>2023</v>
      </c>
      <c r="B40" s="57" t="s">
        <v>71</v>
      </c>
      <c r="C40" s="58" t="s">
        <v>72</v>
      </c>
      <c r="D40" s="55">
        <v>2103089264.5904684</v>
      </c>
      <c r="E40" s="55">
        <v>221506000</v>
      </c>
      <c r="F40" s="55">
        <v>221562000</v>
      </c>
      <c r="G40" s="55">
        <v>223074000</v>
      </c>
      <c r="H40" s="55">
        <v>221562000</v>
      </c>
      <c r="I40" s="55">
        <v>221562000</v>
      </c>
      <c r="J40" s="55">
        <v>721562000</v>
      </c>
      <c r="K40" s="55">
        <v>221562000</v>
      </c>
      <c r="L40" s="55">
        <v>221562000</v>
      </c>
      <c r="M40" s="55">
        <v>221562000</v>
      </c>
      <c r="N40" s="55">
        <v>221562000</v>
      </c>
      <c r="O40" s="55">
        <v>1245562000</v>
      </c>
      <c r="P40" s="55">
        <v>6065727264.5904684</v>
      </c>
      <c r="R40" s="55">
        <v>59719171</v>
      </c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>
        <f t="shared" si="1"/>
        <v>59719171</v>
      </c>
      <c r="AF40" s="14" t="s">
        <v>71</v>
      </c>
      <c r="AG40" s="9" t="s">
        <v>72</v>
      </c>
      <c r="AH40" s="10">
        <f>+AH41+AH42+AH43+AH44+AH45+AH46</f>
        <v>59719171</v>
      </c>
      <c r="AI40" s="55">
        <f t="shared" si="2"/>
        <v>-0.97160407215923428</v>
      </c>
      <c r="AJ40" s="55">
        <f t="shared" si="3"/>
        <v>-1</v>
      </c>
      <c r="AK40" s="55">
        <f t="shared" si="4"/>
        <v>-1</v>
      </c>
      <c r="AL40" s="55">
        <f t="shared" si="5"/>
        <v>-1</v>
      </c>
      <c r="AM40" s="55">
        <f t="shared" si="6"/>
        <v>-1</v>
      </c>
      <c r="AN40" s="55">
        <f t="shared" si="7"/>
        <v>-1</v>
      </c>
      <c r="AO40" s="55">
        <f t="shared" si="8"/>
        <v>-1</v>
      </c>
      <c r="AP40" s="55">
        <f t="shared" si="9"/>
        <v>-1</v>
      </c>
      <c r="AQ40" s="55">
        <f t="shared" si="10"/>
        <v>-1</v>
      </c>
      <c r="AR40" s="55">
        <f t="shared" si="11"/>
        <v>-1</v>
      </c>
      <c r="AS40" s="55">
        <f t="shared" si="12"/>
        <v>-1</v>
      </c>
      <c r="AT40" s="55">
        <f t="shared" si="13"/>
        <v>-1</v>
      </c>
      <c r="AU40" s="55">
        <f t="shared" si="14"/>
        <v>-0.99015465608738806</v>
      </c>
    </row>
    <row r="41" spans="1:47" x14ac:dyDescent="0.25">
      <c r="A41" s="59">
        <v>2023</v>
      </c>
      <c r="B41" s="60" t="s">
        <v>73</v>
      </c>
      <c r="C41" s="61" t="s">
        <v>74</v>
      </c>
      <c r="D41" s="62">
        <v>1914583264.5904684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1914583264.5904684</v>
      </c>
      <c r="R41" s="62">
        <v>0</v>
      </c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>
        <f t="shared" si="1"/>
        <v>0</v>
      </c>
      <c r="AF41" s="13" t="s">
        <v>73</v>
      </c>
      <c r="AG41" s="25" t="s">
        <v>74</v>
      </c>
      <c r="AH41" s="26">
        <v>0</v>
      </c>
      <c r="AI41" s="62">
        <f t="shared" si="2"/>
        <v>-1</v>
      </c>
      <c r="AJ41" s="62" t="e">
        <f t="shared" si="3"/>
        <v>#DIV/0!</v>
      </c>
      <c r="AK41" s="62" t="e">
        <f t="shared" si="4"/>
        <v>#DIV/0!</v>
      </c>
      <c r="AL41" s="62" t="e">
        <f t="shared" si="5"/>
        <v>#DIV/0!</v>
      </c>
      <c r="AM41" s="62" t="e">
        <f t="shared" si="6"/>
        <v>#DIV/0!</v>
      </c>
      <c r="AN41" s="62" t="e">
        <f t="shared" si="7"/>
        <v>#DIV/0!</v>
      </c>
      <c r="AO41" s="62" t="e">
        <f t="shared" si="8"/>
        <v>#DIV/0!</v>
      </c>
      <c r="AP41" s="62" t="e">
        <f t="shared" si="9"/>
        <v>#DIV/0!</v>
      </c>
      <c r="AQ41" s="62" t="e">
        <f t="shared" si="10"/>
        <v>#DIV/0!</v>
      </c>
      <c r="AR41" s="62" t="e">
        <f t="shared" si="11"/>
        <v>#DIV/0!</v>
      </c>
      <c r="AS41" s="62" t="e">
        <f t="shared" si="12"/>
        <v>#DIV/0!</v>
      </c>
      <c r="AT41" s="62" t="e">
        <f t="shared" si="13"/>
        <v>#DIV/0!</v>
      </c>
      <c r="AU41" s="62">
        <f t="shared" si="14"/>
        <v>-1</v>
      </c>
    </row>
    <row r="42" spans="1:47" x14ac:dyDescent="0.25">
      <c r="A42" s="59">
        <v>2023</v>
      </c>
      <c r="B42" s="60" t="s">
        <v>75</v>
      </c>
      <c r="C42" s="61" t="s">
        <v>76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524000000</v>
      </c>
      <c r="P42" s="62">
        <v>524000000</v>
      </c>
      <c r="R42" s="62">
        <v>0</v>
      </c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>
        <f t="shared" si="1"/>
        <v>0</v>
      </c>
      <c r="AF42" s="13" t="s">
        <v>75</v>
      </c>
      <c r="AG42" s="25" t="s">
        <v>76</v>
      </c>
      <c r="AH42" s="26">
        <v>0</v>
      </c>
      <c r="AI42" s="62" t="e">
        <f t="shared" si="2"/>
        <v>#DIV/0!</v>
      </c>
      <c r="AJ42" s="62" t="e">
        <f t="shared" si="3"/>
        <v>#DIV/0!</v>
      </c>
      <c r="AK42" s="62" t="e">
        <f t="shared" si="4"/>
        <v>#DIV/0!</v>
      </c>
      <c r="AL42" s="62" t="e">
        <f t="shared" si="5"/>
        <v>#DIV/0!</v>
      </c>
      <c r="AM42" s="62" t="e">
        <f t="shared" si="6"/>
        <v>#DIV/0!</v>
      </c>
      <c r="AN42" s="62" t="e">
        <f t="shared" si="7"/>
        <v>#DIV/0!</v>
      </c>
      <c r="AO42" s="62" t="e">
        <f t="shared" si="8"/>
        <v>#DIV/0!</v>
      </c>
      <c r="AP42" s="62" t="e">
        <f t="shared" si="9"/>
        <v>#DIV/0!</v>
      </c>
      <c r="AQ42" s="62" t="e">
        <f t="shared" si="10"/>
        <v>#DIV/0!</v>
      </c>
      <c r="AR42" s="62" t="e">
        <f t="shared" si="11"/>
        <v>#DIV/0!</v>
      </c>
      <c r="AS42" s="62" t="e">
        <f t="shared" si="12"/>
        <v>#DIV/0!</v>
      </c>
      <c r="AT42" s="62">
        <f t="shared" si="13"/>
        <v>-1</v>
      </c>
      <c r="AU42" s="62">
        <f t="shared" si="14"/>
        <v>-1</v>
      </c>
    </row>
    <row r="43" spans="1:47" x14ac:dyDescent="0.25">
      <c r="A43" s="59">
        <v>2023</v>
      </c>
      <c r="B43" s="60" t="s">
        <v>77</v>
      </c>
      <c r="C43" s="61" t="s">
        <v>78</v>
      </c>
      <c r="D43" s="62">
        <v>21811000</v>
      </c>
      <c r="E43" s="62">
        <v>21811000</v>
      </c>
      <c r="F43" s="62">
        <v>21811000</v>
      </c>
      <c r="G43" s="62">
        <v>21811000</v>
      </c>
      <c r="H43" s="62">
        <v>21811000</v>
      </c>
      <c r="I43" s="62">
        <v>21811000</v>
      </c>
      <c r="J43" s="62">
        <v>21811000</v>
      </c>
      <c r="K43" s="62">
        <v>21811000</v>
      </c>
      <c r="L43" s="62">
        <v>21811000</v>
      </c>
      <c r="M43" s="62">
        <v>21811000</v>
      </c>
      <c r="N43" s="62">
        <v>21811000</v>
      </c>
      <c r="O43" s="62">
        <v>21811000</v>
      </c>
      <c r="P43" s="62">
        <v>261732000</v>
      </c>
      <c r="R43" s="62">
        <v>24811466</v>
      </c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>
        <f t="shared" si="1"/>
        <v>24811466</v>
      </c>
      <c r="AF43" s="13" t="s">
        <v>77</v>
      </c>
      <c r="AG43" s="25" t="s">
        <v>78</v>
      </c>
      <c r="AH43" s="26">
        <v>24811466</v>
      </c>
      <c r="AI43" s="62">
        <f t="shared" si="2"/>
        <v>0.13756664068589244</v>
      </c>
      <c r="AJ43" s="62">
        <f t="shared" si="3"/>
        <v>-1</v>
      </c>
      <c r="AK43" s="62">
        <f t="shared" si="4"/>
        <v>-1</v>
      </c>
      <c r="AL43" s="62">
        <f t="shared" si="5"/>
        <v>-1</v>
      </c>
      <c r="AM43" s="62">
        <f t="shared" si="6"/>
        <v>-1</v>
      </c>
      <c r="AN43" s="62">
        <f t="shared" si="7"/>
        <v>-1</v>
      </c>
      <c r="AO43" s="62">
        <f t="shared" si="8"/>
        <v>-1</v>
      </c>
      <c r="AP43" s="62">
        <f t="shared" si="9"/>
        <v>-1</v>
      </c>
      <c r="AQ43" s="62">
        <f t="shared" si="10"/>
        <v>-1</v>
      </c>
      <c r="AR43" s="62">
        <f t="shared" si="11"/>
        <v>-1</v>
      </c>
      <c r="AS43" s="62">
        <f t="shared" si="12"/>
        <v>-1</v>
      </c>
      <c r="AT43" s="62">
        <f t="shared" si="13"/>
        <v>-1</v>
      </c>
      <c r="AU43" s="62">
        <f t="shared" si="14"/>
        <v>-0.90520277994284226</v>
      </c>
    </row>
    <row r="44" spans="1:47" x14ac:dyDescent="0.25">
      <c r="A44" s="59">
        <v>2023</v>
      </c>
      <c r="B44" s="60" t="s">
        <v>81</v>
      </c>
      <c r="C44" s="61" t="s">
        <v>82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500000000</v>
      </c>
      <c r="K44" s="62">
        <v>0</v>
      </c>
      <c r="L44" s="62">
        <v>0</v>
      </c>
      <c r="M44" s="62">
        <v>0</v>
      </c>
      <c r="N44" s="62">
        <v>0</v>
      </c>
      <c r="O44" s="62">
        <v>500000000</v>
      </c>
      <c r="P44" s="62">
        <v>1000000000</v>
      </c>
      <c r="R44" s="62">
        <v>0</v>
      </c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>
        <f t="shared" si="1"/>
        <v>0</v>
      </c>
      <c r="AF44" s="13" t="s">
        <v>79</v>
      </c>
      <c r="AG44" s="25" t="s">
        <v>80</v>
      </c>
      <c r="AH44" s="26">
        <v>0</v>
      </c>
      <c r="AI44" s="62" t="e">
        <f t="shared" si="2"/>
        <v>#DIV/0!</v>
      </c>
      <c r="AJ44" s="62" t="e">
        <f t="shared" si="3"/>
        <v>#DIV/0!</v>
      </c>
      <c r="AK44" s="62" t="e">
        <f t="shared" si="4"/>
        <v>#DIV/0!</v>
      </c>
      <c r="AL44" s="62" t="e">
        <f t="shared" si="5"/>
        <v>#DIV/0!</v>
      </c>
      <c r="AM44" s="62" t="e">
        <f t="shared" si="6"/>
        <v>#DIV/0!</v>
      </c>
      <c r="AN44" s="62" t="e">
        <f t="shared" si="7"/>
        <v>#DIV/0!</v>
      </c>
      <c r="AO44" s="62">
        <f t="shared" si="8"/>
        <v>-1</v>
      </c>
      <c r="AP44" s="62" t="e">
        <f t="shared" si="9"/>
        <v>#DIV/0!</v>
      </c>
      <c r="AQ44" s="62" t="e">
        <f t="shared" si="10"/>
        <v>#DIV/0!</v>
      </c>
      <c r="AR44" s="62" t="e">
        <f t="shared" si="11"/>
        <v>#DIV/0!</v>
      </c>
      <c r="AS44" s="62" t="e">
        <f t="shared" si="12"/>
        <v>#DIV/0!</v>
      </c>
      <c r="AT44" s="62">
        <f t="shared" si="13"/>
        <v>-1</v>
      </c>
      <c r="AU44" s="62">
        <f t="shared" si="14"/>
        <v>-1</v>
      </c>
    </row>
    <row r="45" spans="1:47" x14ac:dyDescent="0.25">
      <c r="A45" s="59">
        <v>2023</v>
      </c>
      <c r="B45" s="60" t="s">
        <v>83</v>
      </c>
      <c r="C45" s="61" t="s">
        <v>84</v>
      </c>
      <c r="D45" s="62">
        <v>46695000</v>
      </c>
      <c r="E45" s="62">
        <v>79695000</v>
      </c>
      <c r="F45" s="62">
        <v>79751000</v>
      </c>
      <c r="G45" s="62">
        <v>81263000</v>
      </c>
      <c r="H45" s="62">
        <v>79751000</v>
      </c>
      <c r="I45" s="62">
        <v>79751000</v>
      </c>
      <c r="J45" s="62">
        <v>79751000</v>
      </c>
      <c r="K45" s="62">
        <v>79751000</v>
      </c>
      <c r="L45" s="62">
        <v>79751000</v>
      </c>
      <c r="M45" s="62">
        <v>79751000</v>
      </c>
      <c r="N45" s="62">
        <v>79751000</v>
      </c>
      <c r="O45" s="62">
        <v>79751000</v>
      </c>
      <c r="P45" s="62">
        <v>925412000</v>
      </c>
      <c r="R45" s="62">
        <v>0</v>
      </c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>
        <f t="shared" si="1"/>
        <v>0</v>
      </c>
      <c r="AF45" s="13" t="s">
        <v>81</v>
      </c>
      <c r="AG45" s="25" t="s">
        <v>82</v>
      </c>
      <c r="AH45" s="26">
        <v>0</v>
      </c>
      <c r="AI45" s="62">
        <f t="shared" si="2"/>
        <v>-1</v>
      </c>
      <c r="AJ45" s="62">
        <f t="shared" si="3"/>
        <v>-1</v>
      </c>
      <c r="AK45" s="62">
        <f t="shared" si="4"/>
        <v>-1</v>
      </c>
      <c r="AL45" s="62">
        <f t="shared" si="5"/>
        <v>-1</v>
      </c>
      <c r="AM45" s="62">
        <f t="shared" si="6"/>
        <v>-1</v>
      </c>
      <c r="AN45" s="62">
        <f t="shared" si="7"/>
        <v>-1</v>
      </c>
      <c r="AO45" s="62">
        <f t="shared" si="8"/>
        <v>-1</v>
      </c>
      <c r="AP45" s="62">
        <f t="shared" si="9"/>
        <v>-1</v>
      </c>
      <c r="AQ45" s="62">
        <f t="shared" si="10"/>
        <v>-1</v>
      </c>
      <c r="AR45" s="62">
        <f t="shared" si="11"/>
        <v>-1</v>
      </c>
      <c r="AS45" s="62">
        <f t="shared" si="12"/>
        <v>-1</v>
      </c>
      <c r="AT45" s="62">
        <f t="shared" si="13"/>
        <v>-1</v>
      </c>
      <c r="AU45" s="62">
        <f t="shared" si="14"/>
        <v>-1</v>
      </c>
    </row>
    <row r="46" spans="1:47" x14ac:dyDescent="0.25">
      <c r="A46" s="59">
        <v>2023</v>
      </c>
      <c r="B46" s="60" t="s">
        <v>821</v>
      </c>
      <c r="C46" s="61" t="s">
        <v>80</v>
      </c>
      <c r="D46" s="62">
        <v>120000000</v>
      </c>
      <c r="E46" s="62">
        <v>120000000</v>
      </c>
      <c r="F46" s="62">
        <v>120000000</v>
      </c>
      <c r="G46" s="62">
        <v>120000000</v>
      </c>
      <c r="H46" s="62">
        <v>120000000</v>
      </c>
      <c r="I46" s="62">
        <v>120000000</v>
      </c>
      <c r="J46" s="62">
        <v>120000000</v>
      </c>
      <c r="K46" s="62">
        <v>120000000</v>
      </c>
      <c r="L46" s="62">
        <v>120000000</v>
      </c>
      <c r="M46" s="62">
        <v>120000000</v>
      </c>
      <c r="N46" s="62">
        <v>120000000</v>
      </c>
      <c r="O46" s="62">
        <v>120000000</v>
      </c>
      <c r="P46" s="62">
        <v>1440000000</v>
      </c>
      <c r="R46" s="62">
        <v>34907705</v>
      </c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>
        <f t="shared" si="1"/>
        <v>34907705</v>
      </c>
      <c r="AF46" s="13" t="s">
        <v>83</v>
      </c>
      <c r="AG46" s="25" t="s">
        <v>84</v>
      </c>
      <c r="AH46" s="26">
        <v>34907705</v>
      </c>
      <c r="AI46" s="62">
        <f t="shared" si="2"/>
        <v>-0.7091024583333333</v>
      </c>
      <c r="AJ46" s="62">
        <f t="shared" si="3"/>
        <v>-1</v>
      </c>
      <c r="AK46" s="62">
        <f t="shared" si="4"/>
        <v>-1</v>
      </c>
      <c r="AL46" s="62">
        <f t="shared" si="5"/>
        <v>-1</v>
      </c>
      <c r="AM46" s="62">
        <f t="shared" si="6"/>
        <v>-1</v>
      </c>
      <c r="AN46" s="62">
        <f t="shared" si="7"/>
        <v>-1</v>
      </c>
      <c r="AO46" s="62">
        <f t="shared" si="8"/>
        <v>-1</v>
      </c>
      <c r="AP46" s="62">
        <f t="shared" si="9"/>
        <v>-1</v>
      </c>
      <c r="AQ46" s="62">
        <f t="shared" si="10"/>
        <v>-1</v>
      </c>
      <c r="AR46" s="62">
        <f t="shared" si="11"/>
        <v>-1</v>
      </c>
      <c r="AS46" s="62">
        <f t="shared" si="12"/>
        <v>-1</v>
      </c>
      <c r="AT46" s="62">
        <f t="shared" si="13"/>
        <v>-1</v>
      </c>
      <c r="AU46" s="62">
        <f t="shared" si="14"/>
        <v>-0.97575853819444447</v>
      </c>
    </row>
    <row r="47" spans="1:47" x14ac:dyDescent="0.25">
      <c r="A47" s="56">
        <v>2023</v>
      </c>
      <c r="B47" s="57" t="s">
        <v>85</v>
      </c>
      <c r="C47" s="58" t="s">
        <v>86</v>
      </c>
      <c r="D47" s="55">
        <v>3225130231.835835</v>
      </c>
      <c r="E47" s="55">
        <v>5251685224.0358353</v>
      </c>
      <c r="F47" s="55">
        <v>4535921403.1458349</v>
      </c>
      <c r="G47" s="55">
        <v>3438776742.2358351</v>
      </c>
      <c r="H47" s="55">
        <v>4063267609.335835</v>
      </c>
      <c r="I47" s="55">
        <v>4063292650.3058348</v>
      </c>
      <c r="J47" s="55">
        <v>3732812693.085835</v>
      </c>
      <c r="K47" s="55">
        <v>3616814541.0958352</v>
      </c>
      <c r="L47" s="55">
        <v>4257404817.0958347</v>
      </c>
      <c r="M47" s="55">
        <v>3309020312.835835</v>
      </c>
      <c r="N47" s="55">
        <v>4111989565.5558348</v>
      </c>
      <c r="O47" s="55">
        <v>4362243579.0958347</v>
      </c>
      <c r="P47" s="55">
        <v>47968359369.660019</v>
      </c>
      <c r="R47" s="55">
        <v>2467550037</v>
      </c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>
        <f t="shared" si="1"/>
        <v>2467550037</v>
      </c>
      <c r="AF47" s="11" t="s">
        <v>85</v>
      </c>
      <c r="AG47" s="5" t="s">
        <v>86</v>
      </c>
      <c r="AH47" s="6">
        <f>+AH48+AH72+AH95</f>
        <v>2467550037</v>
      </c>
      <c r="AI47" s="55">
        <f t="shared" si="2"/>
        <v>-0.23489910185877952</v>
      </c>
      <c r="AJ47" s="55">
        <f t="shared" si="3"/>
        <v>-1</v>
      </c>
      <c r="AK47" s="55">
        <f t="shared" si="4"/>
        <v>-1</v>
      </c>
      <c r="AL47" s="55">
        <f t="shared" si="5"/>
        <v>-1</v>
      </c>
      <c r="AM47" s="55">
        <f t="shared" si="6"/>
        <v>-1</v>
      </c>
      <c r="AN47" s="55">
        <f t="shared" si="7"/>
        <v>-1</v>
      </c>
      <c r="AO47" s="55">
        <f t="shared" si="8"/>
        <v>-1</v>
      </c>
      <c r="AP47" s="55">
        <f t="shared" si="9"/>
        <v>-1</v>
      </c>
      <c r="AQ47" s="55">
        <f t="shared" si="10"/>
        <v>-1</v>
      </c>
      <c r="AR47" s="55">
        <f t="shared" si="11"/>
        <v>-1</v>
      </c>
      <c r="AS47" s="55">
        <f t="shared" si="12"/>
        <v>-1</v>
      </c>
      <c r="AT47" s="55">
        <f t="shared" si="13"/>
        <v>-1</v>
      </c>
      <c r="AU47" s="55">
        <f t="shared" si="14"/>
        <v>-0.94855879856168845</v>
      </c>
    </row>
    <row r="48" spans="1:47" x14ac:dyDescent="0.25">
      <c r="A48" s="56">
        <v>2023</v>
      </c>
      <c r="B48" s="57" t="s">
        <v>87</v>
      </c>
      <c r="C48" s="58" t="s">
        <v>20</v>
      </c>
      <c r="D48" s="55">
        <v>2632223156.5538845</v>
      </c>
      <c r="E48" s="55">
        <v>4586999471.3538847</v>
      </c>
      <c r="F48" s="55">
        <v>3087510398.8638849</v>
      </c>
      <c r="G48" s="55">
        <v>2819869943.5538845</v>
      </c>
      <c r="H48" s="55">
        <v>3471604881.0538845</v>
      </c>
      <c r="I48" s="55">
        <v>3475494575.0238843</v>
      </c>
      <c r="J48" s="55">
        <v>3094735617.8038845</v>
      </c>
      <c r="K48" s="55">
        <v>3004157989.8138847</v>
      </c>
      <c r="L48" s="55">
        <v>2824906334.8138847</v>
      </c>
      <c r="M48" s="55">
        <v>2693867164.5538845</v>
      </c>
      <c r="N48" s="55">
        <v>3079387097.2738843</v>
      </c>
      <c r="O48" s="55">
        <v>3580653005.8138847</v>
      </c>
      <c r="P48" s="55">
        <v>38351409636.476624</v>
      </c>
      <c r="R48" s="55">
        <v>2467550037</v>
      </c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>
        <f t="shared" si="1"/>
        <v>2467550037</v>
      </c>
      <c r="AF48" s="11" t="s">
        <v>87</v>
      </c>
      <c r="AG48" s="5" t="s">
        <v>20</v>
      </c>
      <c r="AH48" s="6">
        <f>+AH49</f>
        <v>2467550037</v>
      </c>
      <c r="AI48" s="55">
        <f t="shared" si="2"/>
        <v>-6.2560470659134809E-2</v>
      </c>
      <c r="AJ48" s="55">
        <f t="shared" si="3"/>
        <v>-1</v>
      </c>
      <c r="AK48" s="55">
        <f t="shared" si="4"/>
        <v>-1</v>
      </c>
      <c r="AL48" s="55">
        <f t="shared" si="5"/>
        <v>-1</v>
      </c>
      <c r="AM48" s="55">
        <f t="shared" si="6"/>
        <v>-1</v>
      </c>
      <c r="AN48" s="55">
        <f t="shared" si="7"/>
        <v>-1</v>
      </c>
      <c r="AO48" s="55">
        <f t="shared" si="8"/>
        <v>-1</v>
      </c>
      <c r="AP48" s="55">
        <f t="shared" si="9"/>
        <v>-1</v>
      </c>
      <c r="AQ48" s="55">
        <f t="shared" si="10"/>
        <v>-1</v>
      </c>
      <c r="AR48" s="55">
        <f t="shared" si="11"/>
        <v>-1</v>
      </c>
      <c r="AS48" s="55">
        <f t="shared" si="12"/>
        <v>-1</v>
      </c>
      <c r="AT48" s="55">
        <f t="shared" si="13"/>
        <v>-1</v>
      </c>
      <c r="AU48" s="55">
        <f t="shared" si="14"/>
        <v>-0.93565946961560764</v>
      </c>
    </row>
    <row r="49" spans="1:47" x14ac:dyDescent="0.25">
      <c r="A49" s="56">
        <v>2023</v>
      </c>
      <c r="B49" s="57" t="s">
        <v>88</v>
      </c>
      <c r="C49" s="58" t="s">
        <v>22</v>
      </c>
      <c r="D49" s="55">
        <v>2632223156.5538845</v>
      </c>
      <c r="E49" s="55">
        <v>4586999471.3538847</v>
      </c>
      <c r="F49" s="55">
        <v>3087510398.8638849</v>
      </c>
      <c r="G49" s="55">
        <v>2819869943.5538845</v>
      </c>
      <c r="H49" s="55">
        <v>3471604881.0538845</v>
      </c>
      <c r="I49" s="55">
        <v>3475494575.0238843</v>
      </c>
      <c r="J49" s="55">
        <v>3094735617.8038845</v>
      </c>
      <c r="K49" s="55">
        <v>3004157989.8138847</v>
      </c>
      <c r="L49" s="55">
        <v>2824906334.8138847</v>
      </c>
      <c r="M49" s="55">
        <v>2693867164.5538845</v>
      </c>
      <c r="N49" s="55">
        <v>3079387097.2738843</v>
      </c>
      <c r="O49" s="55">
        <v>3580653005.8138847</v>
      </c>
      <c r="P49" s="55">
        <v>38351409636.476624</v>
      </c>
      <c r="R49" s="55">
        <v>2467550037</v>
      </c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>
        <f t="shared" si="1"/>
        <v>2467550037</v>
      </c>
      <c r="AF49" s="14" t="s">
        <v>88</v>
      </c>
      <c r="AG49" s="9" t="s">
        <v>22</v>
      </c>
      <c r="AH49" s="10">
        <f>+AH50+AH54+AH57+AH59+AH61+AH63+AH65+AH68+AH71</f>
        <v>2467550037</v>
      </c>
      <c r="AI49" s="55">
        <f t="shared" si="2"/>
        <v>-6.2560470659134809E-2</v>
      </c>
      <c r="AJ49" s="55">
        <f t="shared" si="3"/>
        <v>-1</v>
      </c>
      <c r="AK49" s="55">
        <f t="shared" si="4"/>
        <v>-1</v>
      </c>
      <c r="AL49" s="55">
        <f t="shared" si="5"/>
        <v>-1</v>
      </c>
      <c r="AM49" s="55">
        <f t="shared" si="6"/>
        <v>-1</v>
      </c>
      <c r="AN49" s="55">
        <f t="shared" si="7"/>
        <v>-1</v>
      </c>
      <c r="AO49" s="55">
        <f t="shared" si="8"/>
        <v>-1</v>
      </c>
      <c r="AP49" s="55">
        <f t="shared" si="9"/>
        <v>-1</v>
      </c>
      <c r="AQ49" s="55">
        <f t="shared" si="10"/>
        <v>-1</v>
      </c>
      <c r="AR49" s="55">
        <f t="shared" si="11"/>
        <v>-1</v>
      </c>
      <c r="AS49" s="55">
        <f t="shared" si="12"/>
        <v>-1</v>
      </c>
      <c r="AT49" s="55">
        <f t="shared" si="13"/>
        <v>-1</v>
      </c>
      <c r="AU49" s="55">
        <f t="shared" si="14"/>
        <v>-0.93565946961560764</v>
      </c>
    </row>
    <row r="50" spans="1:47" x14ac:dyDescent="0.25">
      <c r="A50" s="56">
        <v>2023</v>
      </c>
      <c r="B50" s="57" t="s">
        <v>89</v>
      </c>
      <c r="C50" s="58" t="s">
        <v>24</v>
      </c>
      <c r="D50" s="55">
        <v>2359911643.5538845</v>
      </c>
      <c r="E50" s="55">
        <v>3804582033.8538847</v>
      </c>
      <c r="F50" s="55">
        <v>2931231054.1038847</v>
      </c>
      <c r="G50" s="55">
        <v>2546817663.5538845</v>
      </c>
      <c r="H50" s="55">
        <v>2773003283.5538845</v>
      </c>
      <c r="I50" s="55">
        <v>3208619732.8038845</v>
      </c>
      <c r="J50" s="55">
        <v>2800151887.8038845</v>
      </c>
      <c r="K50" s="55">
        <v>2722216982.5538845</v>
      </c>
      <c r="L50" s="55">
        <v>2667610819.5538845</v>
      </c>
      <c r="M50" s="55">
        <v>2420814884.5538845</v>
      </c>
      <c r="N50" s="55">
        <v>2386339025.5538845</v>
      </c>
      <c r="O50" s="55">
        <v>2332041187.5538845</v>
      </c>
      <c r="P50" s="55">
        <v>32953340198.996628</v>
      </c>
      <c r="R50" s="55">
        <v>2467550037</v>
      </c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>
        <f t="shared" si="1"/>
        <v>2467550037</v>
      </c>
      <c r="AF50" s="14" t="s">
        <v>89</v>
      </c>
      <c r="AG50" s="9" t="s">
        <v>24</v>
      </c>
      <c r="AH50" s="10">
        <f>+AH51+AH52+AH53</f>
        <v>2467550037</v>
      </c>
      <c r="AI50" s="55">
        <f t="shared" si="2"/>
        <v>4.5611196393784713E-2</v>
      </c>
      <c r="AJ50" s="55">
        <f t="shared" si="3"/>
        <v>-1</v>
      </c>
      <c r="AK50" s="55">
        <f t="shared" si="4"/>
        <v>-1</v>
      </c>
      <c r="AL50" s="55">
        <f t="shared" si="5"/>
        <v>-1</v>
      </c>
      <c r="AM50" s="55">
        <f t="shared" si="6"/>
        <v>-1</v>
      </c>
      <c r="AN50" s="55">
        <f t="shared" si="7"/>
        <v>-1</v>
      </c>
      <c r="AO50" s="55">
        <f t="shared" si="8"/>
        <v>-1</v>
      </c>
      <c r="AP50" s="55">
        <f t="shared" si="9"/>
        <v>-1</v>
      </c>
      <c r="AQ50" s="55">
        <f t="shared" si="10"/>
        <v>-1</v>
      </c>
      <c r="AR50" s="55">
        <f t="shared" si="11"/>
        <v>-1</v>
      </c>
      <c r="AS50" s="55">
        <f t="shared" si="12"/>
        <v>-1</v>
      </c>
      <c r="AT50" s="55">
        <f t="shared" si="13"/>
        <v>-1</v>
      </c>
      <c r="AU50" s="55">
        <f t="shared" si="14"/>
        <v>-0.92511988095594833</v>
      </c>
    </row>
    <row r="51" spans="1:47" x14ac:dyDescent="0.25">
      <c r="A51" s="59">
        <v>2023</v>
      </c>
      <c r="B51" s="64">
        <v>10201010101</v>
      </c>
      <c r="C51" s="65" t="s">
        <v>91</v>
      </c>
      <c r="D51" s="62">
        <v>1955513298.8405511</v>
      </c>
      <c r="E51" s="62">
        <v>3509583689.1405516</v>
      </c>
      <c r="F51" s="62">
        <v>2641897709.3905516</v>
      </c>
      <c r="G51" s="62">
        <v>2257484318.8405514</v>
      </c>
      <c r="H51" s="62">
        <v>2483669938.8405514</v>
      </c>
      <c r="I51" s="62">
        <v>2919286388.0905514</v>
      </c>
      <c r="J51" s="62">
        <v>2453218543.0905514</v>
      </c>
      <c r="K51" s="62">
        <v>2433018637.8405514</v>
      </c>
      <c r="L51" s="62">
        <v>2378277474.8405514</v>
      </c>
      <c r="M51" s="62">
        <v>2131481539.8405511</v>
      </c>
      <c r="N51" s="62">
        <v>2097005680.8405511</v>
      </c>
      <c r="O51" s="62">
        <v>2048407842.8405511</v>
      </c>
      <c r="P51" s="62">
        <v>29308845062.436611</v>
      </c>
      <c r="R51" s="62">
        <v>2313681120</v>
      </c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>
        <f t="shared" si="1"/>
        <v>2313681120</v>
      </c>
      <c r="AF51" s="13" t="s">
        <v>90</v>
      </c>
      <c r="AG51" s="25" t="s">
        <v>91</v>
      </c>
      <c r="AH51" s="26">
        <v>2313681120</v>
      </c>
      <c r="AI51" s="62">
        <f t="shared" si="2"/>
        <v>0.18315795723394526</v>
      </c>
      <c r="AJ51" s="62">
        <f t="shared" si="3"/>
        <v>-1</v>
      </c>
      <c r="AK51" s="62">
        <f t="shared" si="4"/>
        <v>-1</v>
      </c>
      <c r="AL51" s="62">
        <f t="shared" si="5"/>
        <v>-1</v>
      </c>
      <c r="AM51" s="62">
        <f t="shared" si="6"/>
        <v>-1</v>
      </c>
      <c r="AN51" s="62">
        <f t="shared" si="7"/>
        <v>-1</v>
      </c>
      <c r="AO51" s="62">
        <f t="shared" si="8"/>
        <v>-1</v>
      </c>
      <c r="AP51" s="62">
        <f t="shared" si="9"/>
        <v>-1</v>
      </c>
      <c r="AQ51" s="62">
        <f t="shared" si="10"/>
        <v>-1</v>
      </c>
      <c r="AR51" s="62">
        <f t="shared" si="11"/>
        <v>-1</v>
      </c>
      <c r="AS51" s="62">
        <f t="shared" si="12"/>
        <v>-1</v>
      </c>
      <c r="AT51" s="62">
        <f t="shared" si="13"/>
        <v>-1</v>
      </c>
      <c r="AU51" s="62">
        <f t="shared" si="14"/>
        <v>-0.92105860483170976</v>
      </c>
    </row>
    <row r="52" spans="1:47" x14ac:dyDescent="0.25">
      <c r="A52" s="59">
        <v>2023</v>
      </c>
      <c r="B52" s="64">
        <v>10201010102</v>
      </c>
      <c r="C52" s="61" t="s">
        <v>93</v>
      </c>
      <c r="D52" s="62">
        <v>260398344.71333334</v>
      </c>
      <c r="E52" s="62">
        <v>260398344.71333334</v>
      </c>
      <c r="F52" s="62">
        <v>260398344.71333334</v>
      </c>
      <c r="G52" s="62">
        <v>260398344.71333334</v>
      </c>
      <c r="H52" s="62">
        <v>260398344.71333334</v>
      </c>
      <c r="I52" s="62">
        <v>260398344.71333334</v>
      </c>
      <c r="J52" s="62">
        <v>260398344.71333334</v>
      </c>
      <c r="K52" s="62">
        <v>260398344.71333334</v>
      </c>
      <c r="L52" s="62">
        <v>260398344.71333334</v>
      </c>
      <c r="M52" s="62">
        <v>260398344.71333334</v>
      </c>
      <c r="N52" s="62">
        <v>260398344.71333334</v>
      </c>
      <c r="O52" s="62">
        <v>260398344.71333334</v>
      </c>
      <c r="P52" s="62">
        <v>3124780136.5599995</v>
      </c>
      <c r="R52" s="62">
        <v>146618917</v>
      </c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>
        <f t="shared" si="1"/>
        <v>146618917</v>
      </c>
      <c r="AF52" s="13" t="s">
        <v>92</v>
      </c>
      <c r="AG52" s="25" t="s">
        <v>93</v>
      </c>
      <c r="AH52" s="26">
        <v>146618917</v>
      </c>
      <c r="AI52" s="62">
        <f t="shared" si="2"/>
        <v>-0.43694374416469717</v>
      </c>
      <c r="AJ52" s="62">
        <f t="shared" si="3"/>
        <v>-1</v>
      </c>
      <c r="AK52" s="62">
        <f t="shared" si="4"/>
        <v>-1</v>
      </c>
      <c r="AL52" s="62">
        <f t="shared" si="5"/>
        <v>-1</v>
      </c>
      <c r="AM52" s="62">
        <f t="shared" si="6"/>
        <v>-1</v>
      </c>
      <c r="AN52" s="62">
        <f t="shared" si="7"/>
        <v>-1</v>
      </c>
      <c r="AO52" s="62">
        <f t="shared" si="8"/>
        <v>-1</v>
      </c>
      <c r="AP52" s="62">
        <f t="shared" si="9"/>
        <v>-1</v>
      </c>
      <c r="AQ52" s="62">
        <f t="shared" si="10"/>
        <v>-1</v>
      </c>
      <c r="AR52" s="62">
        <f t="shared" si="11"/>
        <v>-1</v>
      </c>
      <c r="AS52" s="62">
        <f t="shared" si="12"/>
        <v>-1</v>
      </c>
      <c r="AT52" s="62">
        <f t="shared" si="13"/>
        <v>-1</v>
      </c>
      <c r="AU52" s="62">
        <f t="shared" si="14"/>
        <v>-0.95307864534705811</v>
      </c>
    </row>
    <row r="53" spans="1:47" x14ac:dyDescent="0.25">
      <c r="A53" s="59">
        <v>2023</v>
      </c>
      <c r="B53" s="64">
        <v>10201010103</v>
      </c>
      <c r="C53" s="61" t="s">
        <v>95</v>
      </c>
      <c r="D53" s="62">
        <v>144000000</v>
      </c>
      <c r="E53" s="62">
        <v>34600000</v>
      </c>
      <c r="F53" s="62">
        <v>28935000</v>
      </c>
      <c r="G53" s="62">
        <v>28935000</v>
      </c>
      <c r="H53" s="62">
        <v>28935000</v>
      </c>
      <c r="I53" s="62">
        <v>28935000</v>
      </c>
      <c r="J53" s="62">
        <v>86535000</v>
      </c>
      <c r="K53" s="62">
        <v>28800000</v>
      </c>
      <c r="L53" s="62">
        <v>28935000</v>
      </c>
      <c r="M53" s="62">
        <v>28935000</v>
      </c>
      <c r="N53" s="62">
        <v>28935000</v>
      </c>
      <c r="O53" s="62">
        <v>23235000</v>
      </c>
      <c r="P53" s="62">
        <v>519715000</v>
      </c>
      <c r="R53" s="62">
        <v>7250000</v>
      </c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>
        <f t="shared" si="1"/>
        <v>7250000</v>
      </c>
      <c r="AF53" s="13" t="s">
        <v>94</v>
      </c>
      <c r="AG53" s="25" t="s">
        <v>95</v>
      </c>
      <c r="AH53" s="26">
        <v>7250000</v>
      </c>
      <c r="AI53" s="62">
        <f t="shared" si="2"/>
        <v>-0.94965277777777779</v>
      </c>
      <c r="AJ53" s="62">
        <f t="shared" si="3"/>
        <v>-1</v>
      </c>
      <c r="AK53" s="62">
        <f t="shared" si="4"/>
        <v>-1</v>
      </c>
      <c r="AL53" s="62">
        <f t="shared" si="5"/>
        <v>-1</v>
      </c>
      <c r="AM53" s="62">
        <f t="shared" si="6"/>
        <v>-1</v>
      </c>
      <c r="AN53" s="62">
        <f t="shared" si="7"/>
        <v>-1</v>
      </c>
      <c r="AO53" s="62">
        <f t="shared" si="8"/>
        <v>-1</v>
      </c>
      <c r="AP53" s="62">
        <f t="shared" si="9"/>
        <v>-1</v>
      </c>
      <c r="AQ53" s="62">
        <f t="shared" si="10"/>
        <v>-1</v>
      </c>
      <c r="AR53" s="62">
        <f t="shared" si="11"/>
        <v>-1</v>
      </c>
      <c r="AS53" s="62">
        <f t="shared" si="12"/>
        <v>-1</v>
      </c>
      <c r="AT53" s="62">
        <f t="shared" si="13"/>
        <v>-1</v>
      </c>
      <c r="AU53" s="62">
        <f t="shared" si="14"/>
        <v>-0.98605004666018881</v>
      </c>
    </row>
    <row r="54" spans="1:47" x14ac:dyDescent="0.25">
      <c r="A54" s="56">
        <v>2023</v>
      </c>
      <c r="B54" s="57" t="s">
        <v>96</v>
      </c>
      <c r="C54" s="58" t="s">
        <v>28</v>
      </c>
      <c r="D54" s="55">
        <v>4200000</v>
      </c>
      <c r="E54" s="55">
        <v>4635456</v>
      </c>
      <c r="F54" s="55">
        <v>24635456</v>
      </c>
      <c r="G54" s="55">
        <v>4635456</v>
      </c>
      <c r="H54" s="55">
        <v>4635456</v>
      </c>
      <c r="I54" s="55">
        <v>4635456</v>
      </c>
      <c r="J54" s="55">
        <v>24635456</v>
      </c>
      <c r="K54" s="55">
        <v>4635456</v>
      </c>
      <c r="L54" s="55">
        <v>4635456</v>
      </c>
      <c r="M54" s="55">
        <v>4635456</v>
      </c>
      <c r="N54" s="55">
        <v>4635456</v>
      </c>
      <c r="O54" s="55">
        <v>4635456</v>
      </c>
      <c r="P54" s="55">
        <v>95190016</v>
      </c>
      <c r="R54" s="55">
        <v>0</v>
      </c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>
        <f t="shared" si="1"/>
        <v>0</v>
      </c>
      <c r="AF54" s="14" t="s">
        <v>96</v>
      </c>
      <c r="AG54" s="9" t="s">
        <v>28</v>
      </c>
      <c r="AH54" s="10">
        <f>+AH55+AH56</f>
        <v>0</v>
      </c>
      <c r="AI54" s="55">
        <f t="shared" si="2"/>
        <v>-1</v>
      </c>
      <c r="AJ54" s="55">
        <f t="shared" si="3"/>
        <v>-1</v>
      </c>
      <c r="AK54" s="55">
        <f t="shared" si="4"/>
        <v>-1</v>
      </c>
      <c r="AL54" s="55">
        <f t="shared" si="5"/>
        <v>-1</v>
      </c>
      <c r="AM54" s="55">
        <f t="shared" si="6"/>
        <v>-1</v>
      </c>
      <c r="AN54" s="55">
        <f t="shared" si="7"/>
        <v>-1</v>
      </c>
      <c r="AO54" s="55">
        <f t="shared" si="8"/>
        <v>-1</v>
      </c>
      <c r="AP54" s="55">
        <f t="shared" si="9"/>
        <v>-1</v>
      </c>
      <c r="AQ54" s="55">
        <f t="shared" si="10"/>
        <v>-1</v>
      </c>
      <c r="AR54" s="55">
        <f t="shared" si="11"/>
        <v>-1</v>
      </c>
      <c r="AS54" s="55">
        <f t="shared" si="12"/>
        <v>-1</v>
      </c>
      <c r="AT54" s="55">
        <f t="shared" si="13"/>
        <v>-1</v>
      </c>
      <c r="AU54" s="55">
        <f t="shared" si="14"/>
        <v>-1</v>
      </c>
    </row>
    <row r="55" spans="1:47" x14ac:dyDescent="0.25">
      <c r="A55" s="59">
        <v>2023</v>
      </c>
      <c r="B55" s="64">
        <v>10201010401</v>
      </c>
      <c r="C55" s="61" t="s">
        <v>91</v>
      </c>
      <c r="D55" s="62">
        <v>0</v>
      </c>
      <c r="E55" s="62">
        <v>0</v>
      </c>
      <c r="F55" s="62">
        <v>20000000</v>
      </c>
      <c r="G55" s="62">
        <v>0</v>
      </c>
      <c r="H55" s="62">
        <v>0</v>
      </c>
      <c r="I55" s="62">
        <v>0</v>
      </c>
      <c r="J55" s="62">
        <v>20000000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40000000</v>
      </c>
      <c r="R55" s="62">
        <v>0</v>
      </c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>
        <f t="shared" si="1"/>
        <v>0</v>
      </c>
      <c r="AF55" s="13" t="s">
        <v>97</v>
      </c>
      <c r="AG55" s="25" t="s">
        <v>91</v>
      </c>
      <c r="AH55" s="26">
        <v>0</v>
      </c>
      <c r="AI55" s="62" t="e">
        <f t="shared" si="2"/>
        <v>#DIV/0!</v>
      </c>
      <c r="AJ55" s="62" t="e">
        <f t="shared" si="3"/>
        <v>#DIV/0!</v>
      </c>
      <c r="AK55" s="62">
        <f t="shared" si="4"/>
        <v>-1</v>
      </c>
      <c r="AL55" s="62" t="e">
        <f t="shared" si="5"/>
        <v>#DIV/0!</v>
      </c>
      <c r="AM55" s="62" t="e">
        <f t="shared" si="6"/>
        <v>#DIV/0!</v>
      </c>
      <c r="AN55" s="62" t="e">
        <f t="shared" si="7"/>
        <v>#DIV/0!</v>
      </c>
      <c r="AO55" s="62">
        <f t="shared" si="8"/>
        <v>-1</v>
      </c>
      <c r="AP55" s="62" t="e">
        <f t="shared" si="9"/>
        <v>#DIV/0!</v>
      </c>
      <c r="AQ55" s="62" t="e">
        <f t="shared" si="10"/>
        <v>#DIV/0!</v>
      </c>
      <c r="AR55" s="62" t="e">
        <f t="shared" si="11"/>
        <v>#DIV/0!</v>
      </c>
      <c r="AS55" s="62" t="e">
        <f t="shared" si="12"/>
        <v>#DIV/0!</v>
      </c>
      <c r="AT55" s="62" t="e">
        <f t="shared" si="13"/>
        <v>#DIV/0!</v>
      </c>
      <c r="AU55" s="62">
        <f t="shared" si="14"/>
        <v>-1</v>
      </c>
    </row>
    <row r="56" spans="1:47" x14ac:dyDescent="0.25">
      <c r="A56" s="59">
        <v>2023</v>
      </c>
      <c r="B56" s="64">
        <v>10201010402</v>
      </c>
      <c r="C56" s="61" t="s">
        <v>93</v>
      </c>
      <c r="D56" s="62">
        <v>4200000</v>
      </c>
      <c r="E56" s="62">
        <v>4635456</v>
      </c>
      <c r="F56" s="62">
        <v>4635456</v>
      </c>
      <c r="G56" s="62">
        <v>4635456</v>
      </c>
      <c r="H56" s="62">
        <v>4635456</v>
      </c>
      <c r="I56" s="62">
        <v>4635456</v>
      </c>
      <c r="J56" s="62">
        <v>4635456</v>
      </c>
      <c r="K56" s="62">
        <v>4635456</v>
      </c>
      <c r="L56" s="62">
        <v>4635456</v>
      </c>
      <c r="M56" s="62">
        <v>4635456</v>
      </c>
      <c r="N56" s="62">
        <v>4635456</v>
      </c>
      <c r="O56" s="62">
        <v>4635456</v>
      </c>
      <c r="P56" s="62">
        <v>55190016</v>
      </c>
      <c r="R56" s="62">
        <v>0</v>
      </c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>
        <f t="shared" si="1"/>
        <v>0</v>
      </c>
      <c r="AF56" s="13" t="s">
        <v>98</v>
      </c>
      <c r="AG56" s="25" t="s">
        <v>93</v>
      </c>
      <c r="AH56" s="26">
        <v>0</v>
      </c>
      <c r="AI56" s="62">
        <f t="shared" si="2"/>
        <v>-1</v>
      </c>
      <c r="AJ56" s="62">
        <f t="shared" si="3"/>
        <v>-1</v>
      </c>
      <c r="AK56" s="62">
        <f t="shared" si="4"/>
        <v>-1</v>
      </c>
      <c r="AL56" s="62">
        <f t="shared" si="5"/>
        <v>-1</v>
      </c>
      <c r="AM56" s="62">
        <f t="shared" si="6"/>
        <v>-1</v>
      </c>
      <c r="AN56" s="62">
        <f t="shared" si="7"/>
        <v>-1</v>
      </c>
      <c r="AO56" s="62">
        <f t="shared" si="8"/>
        <v>-1</v>
      </c>
      <c r="AP56" s="62">
        <f t="shared" si="9"/>
        <v>-1</v>
      </c>
      <c r="AQ56" s="62">
        <f t="shared" si="10"/>
        <v>-1</v>
      </c>
      <c r="AR56" s="62">
        <f t="shared" si="11"/>
        <v>-1</v>
      </c>
      <c r="AS56" s="62">
        <f t="shared" si="12"/>
        <v>-1</v>
      </c>
      <c r="AT56" s="62">
        <f t="shared" si="13"/>
        <v>-1</v>
      </c>
      <c r="AU56" s="62">
        <f t="shared" si="14"/>
        <v>-1</v>
      </c>
    </row>
    <row r="57" spans="1:47" x14ac:dyDescent="0.25">
      <c r="A57" s="56">
        <v>2023</v>
      </c>
      <c r="B57" s="57" t="s">
        <v>99</v>
      </c>
      <c r="C57" s="58" t="s">
        <v>30</v>
      </c>
      <c r="D57" s="55">
        <v>7000000</v>
      </c>
      <c r="E57" s="55">
        <v>7305311</v>
      </c>
      <c r="F57" s="55">
        <v>7305311</v>
      </c>
      <c r="G57" s="55">
        <v>7305311</v>
      </c>
      <c r="H57" s="55">
        <v>7305311</v>
      </c>
      <c r="I57" s="55">
        <v>7305311</v>
      </c>
      <c r="J57" s="55">
        <v>7305311</v>
      </c>
      <c r="K57" s="55">
        <v>7305311</v>
      </c>
      <c r="L57" s="55">
        <v>7305311</v>
      </c>
      <c r="M57" s="55">
        <v>7305311</v>
      </c>
      <c r="N57" s="55">
        <v>7305311</v>
      </c>
      <c r="O57" s="55">
        <v>7305311</v>
      </c>
      <c r="P57" s="55">
        <v>87358421</v>
      </c>
      <c r="R57" s="55">
        <v>0</v>
      </c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>
        <f t="shared" si="1"/>
        <v>0</v>
      </c>
      <c r="AF57" s="14" t="s">
        <v>99</v>
      </c>
      <c r="AG57" s="9" t="s">
        <v>30</v>
      </c>
      <c r="AH57" s="10">
        <f>+AH58</f>
        <v>0</v>
      </c>
      <c r="AI57" s="55">
        <f t="shared" si="2"/>
        <v>-1</v>
      </c>
      <c r="AJ57" s="55">
        <f t="shared" si="3"/>
        <v>-1</v>
      </c>
      <c r="AK57" s="55">
        <f t="shared" si="4"/>
        <v>-1</v>
      </c>
      <c r="AL57" s="55">
        <f t="shared" si="5"/>
        <v>-1</v>
      </c>
      <c r="AM57" s="55">
        <f t="shared" si="6"/>
        <v>-1</v>
      </c>
      <c r="AN57" s="55">
        <f t="shared" si="7"/>
        <v>-1</v>
      </c>
      <c r="AO57" s="55">
        <f t="shared" si="8"/>
        <v>-1</v>
      </c>
      <c r="AP57" s="55">
        <f t="shared" si="9"/>
        <v>-1</v>
      </c>
      <c r="AQ57" s="55">
        <f t="shared" si="10"/>
        <v>-1</v>
      </c>
      <c r="AR57" s="55">
        <f t="shared" si="11"/>
        <v>-1</v>
      </c>
      <c r="AS57" s="55">
        <f t="shared" si="12"/>
        <v>-1</v>
      </c>
      <c r="AT57" s="55">
        <f t="shared" si="13"/>
        <v>-1</v>
      </c>
      <c r="AU57" s="55">
        <f t="shared" si="14"/>
        <v>-1</v>
      </c>
    </row>
    <row r="58" spans="1:47" x14ac:dyDescent="0.25">
      <c r="A58" s="59">
        <v>2023</v>
      </c>
      <c r="B58" s="64">
        <v>10201010502</v>
      </c>
      <c r="C58" s="61" t="s">
        <v>93</v>
      </c>
      <c r="D58" s="62">
        <v>7000000</v>
      </c>
      <c r="E58" s="62">
        <v>7305311</v>
      </c>
      <c r="F58" s="62">
        <v>7305311</v>
      </c>
      <c r="G58" s="62">
        <v>7305311</v>
      </c>
      <c r="H58" s="62">
        <v>7305311</v>
      </c>
      <c r="I58" s="62">
        <v>7305311</v>
      </c>
      <c r="J58" s="62">
        <v>7305311</v>
      </c>
      <c r="K58" s="62">
        <v>7305311</v>
      </c>
      <c r="L58" s="62">
        <v>7305311</v>
      </c>
      <c r="M58" s="62">
        <v>7305311</v>
      </c>
      <c r="N58" s="62">
        <v>7305311</v>
      </c>
      <c r="O58" s="62">
        <v>7305311</v>
      </c>
      <c r="P58" s="62">
        <v>87358421</v>
      </c>
      <c r="R58" s="62">
        <v>0</v>
      </c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>
        <f t="shared" ref="AD58:AD98" si="15">SUM(R58:AC58)</f>
        <v>0</v>
      </c>
      <c r="AF58" s="13" t="s">
        <v>100</v>
      </c>
      <c r="AG58" s="25" t="s">
        <v>93</v>
      </c>
      <c r="AH58" s="26">
        <v>0</v>
      </c>
      <c r="AI58" s="62">
        <f t="shared" si="2"/>
        <v>-1</v>
      </c>
      <c r="AJ58" s="62">
        <f t="shared" si="3"/>
        <v>-1</v>
      </c>
      <c r="AK58" s="62">
        <f t="shared" si="4"/>
        <v>-1</v>
      </c>
      <c r="AL58" s="62">
        <f t="shared" si="5"/>
        <v>-1</v>
      </c>
      <c r="AM58" s="62">
        <f t="shared" si="6"/>
        <v>-1</v>
      </c>
      <c r="AN58" s="62">
        <f t="shared" si="7"/>
        <v>-1</v>
      </c>
      <c r="AO58" s="62">
        <f t="shared" si="8"/>
        <v>-1</v>
      </c>
      <c r="AP58" s="62">
        <f t="shared" si="9"/>
        <v>-1</v>
      </c>
      <c r="AQ58" s="62">
        <f t="shared" si="10"/>
        <v>-1</v>
      </c>
      <c r="AR58" s="62">
        <f t="shared" si="11"/>
        <v>-1</v>
      </c>
      <c r="AS58" s="62">
        <f t="shared" si="12"/>
        <v>-1</v>
      </c>
      <c r="AT58" s="62">
        <f t="shared" si="13"/>
        <v>-1</v>
      </c>
      <c r="AU58" s="62">
        <f t="shared" si="14"/>
        <v>-1</v>
      </c>
    </row>
    <row r="59" spans="1:47" x14ac:dyDescent="0.25">
      <c r="A59" s="56">
        <v>2023</v>
      </c>
      <c r="B59" s="57" t="s">
        <v>101</v>
      </c>
      <c r="C59" s="58" t="s">
        <v>32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309536942</v>
      </c>
      <c r="O59" s="55">
        <v>0</v>
      </c>
      <c r="P59" s="55">
        <v>309536942</v>
      </c>
      <c r="R59" s="55">
        <v>0</v>
      </c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>
        <f t="shared" si="15"/>
        <v>0</v>
      </c>
      <c r="AF59" s="14" t="s">
        <v>101</v>
      </c>
      <c r="AG59" s="9" t="s">
        <v>32</v>
      </c>
      <c r="AH59" s="10">
        <f>+AH60</f>
        <v>0</v>
      </c>
      <c r="AI59" s="55" t="e">
        <f t="shared" si="2"/>
        <v>#DIV/0!</v>
      </c>
      <c r="AJ59" s="55" t="e">
        <f t="shared" si="3"/>
        <v>#DIV/0!</v>
      </c>
      <c r="AK59" s="55" t="e">
        <f t="shared" si="4"/>
        <v>#DIV/0!</v>
      </c>
      <c r="AL59" s="55" t="e">
        <f t="shared" si="5"/>
        <v>#DIV/0!</v>
      </c>
      <c r="AM59" s="55" t="e">
        <f t="shared" si="6"/>
        <v>#DIV/0!</v>
      </c>
      <c r="AN59" s="55" t="e">
        <f t="shared" si="7"/>
        <v>#DIV/0!</v>
      </c>
      <c r="AO59" s="55" t="e">
        <f t="shared" si="8"/>
        <v>#DIV/0!</v>
      </c>
      <c r="AP59" s="55" t="e">
        <f t="shared" si="9"/>
        <v>#DIV/0!</v>
      </c>
      <c r="AQ59" s="55" t="e">
        <f t="shared" si="10"/>
        <v>#DIV/0!</v>
      </c>
      <c r="AR59" s="55" t="e">
        <f t="shared" si="11"/>
        <v>#DIV/0!</v>
      </c>
      <c r="AS59" s="55">
        <f t="shared" si="12"/>
        <v>-1</v>
      </c>
      <c r="AT59" s="55" t="e">
        <f t="shared" si="13"/>
        <v>#DIV/0!</v>
      </c>
      <c r="AU59" s="55">
        <f t="shared" si="14"/>
        <v>-1</v>
      </c>
    </row>
    <row r="60" spans="1:47" x14ac:dyDescent="0.25">
      <c r="A60" s="59">
        <v>2023</v>
      </c>
      <c r="B60" s="64">
        <v>10201010602</v>
      </c>
      <c r="C60" s="61" t="s">
        <v>93</v>
      </c>
      <c r="D60" s="62">
        <v>0</v>
      </c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309536942</v>
      </c>
      <c r="O60" s="62">
        <v>0</v>
      </c>
      <c r="P60" s="62">
        <v>309536942</v>
      </c>
      <c r="R60" s="62">
        <v>0</v>
      </c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>
        <f t="shared" si="15"/>
        <v>0</v>
      </c>
      <c r="AF60" s="13" t="s">
        <v>102</v>
      </c>
      <c r="AG60" s="25" t="s">
        <v>93</v>
      </c>
      <c r="AH60" s="26">
        <v>0</v>
      </c>
      <c r="AI60" s="62" t="e">
        <f t="shared" si="2"/>
        <v>#DIV/0!</v>
      </c>
      <c r="AJ60" s="62" t="e">
        <f t="shared" si="3"/>
        <v>#DIV/0!</v>
      </c>
      <c r="AK60" s="62" t="e">
        <f t="shared" si="4"/>
        <v>#DIV/0!</v>
      </c>
      <c r="AL60" s="62" t="e">
        <f t="shared" si="5"/>
        <v>#DIV/0!</v>
      </c>
      <c r="AM60" s="62" t="e">
        <f t="shared" si="6"/>
        <v>#DIV/0!</v>
      </c>
      <c r="AN60" s="62" t="e">
        <f t="shared" si="7"/>
        <v>#DIV/0!</v>
      </c>
      <c r="AO60" s="62" t="e">
        <f t="shared" si="8"/>
        <v>#DIV/0!</v>
      </c>
      <c r="AP60" s="62" t="e">
        <f t="shared" si="9"/>
        <v>#DIV/0!</v>
      </c>
      <c r="AQ60" s="62" t="e">
        <f t="shared" si="10"/>
        <v>#DIV/0!</v>
      </c>
      <c r="AR60" s="62" t="e">
        <f t="shared" si="11"/>
        <v>#DIV/0!</v>
      </c>
      <c r="AS60" s="62">
        <f t="shared" si="12"/>
        <v>-1</v>
      </c>
      <c r="AT60" s="62" t="e">
        <f t="shared" si="13"/>
        <v>#DIV/0!</v>
      </c>
      <c r="AU60" s="62">
        <f t="shared" si="14"/>
        <v>-1</v>
      </c>
    </row>
    <row r="61" spans="1:47" x14ac:dyDescent="0.25">
      <c r="A61" s="56">
        <v>2023</v>
      </c>
      <c r="B61" s="57" t="s">
        <v>103</v>
      </c>
      <c r="C61" s="58" t="s">
        <v>34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116734625</v>
      </c>
      <c r="O61" s="55">
        <v>0</v>
      </c>
      <c r="P61" s="55">
        <v>116734625</v>
      </c>
      <c r="R61" s="55">
        <v>0</v>
      </c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>
        <f t="shared" si="15"/>
        <v>0</v>
      </c>
      <c r="AF61" s="14" t="s">
        <v>103</v>
      </c>
      <c r="AG61" s="9" t="s">
        <v>34</v>
      </c>
      <c r="AH61" s="10">
        <f>+AH62</f>
        <v>0</v>
      </c>
      <c r="AI61" s="55" t="e">
        <f t="shared" si="2"/>
        <v>#DIV/0!</v>
      </c>
      <c r="AJ61" s="55" t="e">
        <f t="shared" si="3"/>
        <v>#DIV/0!</v>
      </c>
      <c r="AK61" s="55" t="e">
        <f t="shared" si="4"/>
        <v>#DIV/0!</v>
      </c>
      <c r="AL61" s="55" t="e">
        <f t="shared" si="5"/>
        <v>#DIV/0!</v>
      </c>
      <c r="AM61" s="55" t="e">
        <f t="shared" si="6"/>
        <v>#DIV/0!</v>
      </c>
      <c r="AN61" s="55" t="e">
        <f t="shared" si="7"/>
        <v>#DIV/0!</v>
      </c>
      <c r="AO61" s="55" t="e">
        <f t="shared" si="8"/>
        <v>#DIV/0!</v>
      </c>
      <c r="AP61" s="55" t="e">
        <f t="shared" si="9"/>
        <v>#DIV/0!</v>
      </c>
      <c r="AQ61" s="55" t="e">
        <f t="shared" si="10"/>
        <v>#DIV/0!</v>
      </c>
      <c r="AR61" s="55" t="e">
        <f t="shared" si="11"/>
        <v>#DIV/0!</v>
      </c>
      <c r="AS61" s="55">
        <f t="shared" si="12"/>
        <v>-1</v>
      </c>
      <c r="AT61" s="55" t="e">
        <f t="shared" si="13"/>
        <v>#DIV/0!</v>
      </c>
      <c r="AU61" s="55">
        <f t="shared" si="14"/>
        <v>-1</v>
      </c>
    </row>
    <row r="62" spans="1:47" x14ac:dyDescent="0.25">
      <c r="A62" s="59">
        <v>2023</v>
      </c>
      <c r="B62" s="64">
        <v>10201010702</v>
      </c>
      <c r="C62" s="61" t="s">
        <v>93</v>
      </c>
      <c r="D62" s="62">
        <v>0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116734625</v>
      </c>
      <c r="O62" s="62">
        <v>0</v>
      </c>
      <c r="P62" s="62">
        <v>116734625</v>
      </c>
      <c r="R62" s="62">
        <v>0</v>
      </c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>
        <f t="shared" si="15"/>
        <v>0</v>
      </c>
      <c r="AF62" s="13" t="s">
        <v>104</v>
      </c>
      <c r="AG62" s="25" t="s">
        <v>93</v>
      </c>
      <c r="AH62" s="26">
        <v>0</v>
      </c>
      <c r="AI62" s="62" t="e">
        <f t="shared" si="2"/>
        <v>#DIV/0!</v>
      </c>
      <c r="AJ62" s="62" t="e">
        <f t="shared" si="3"/>
        <v>#DIV/0!</v>
      </c>
      <c r="AK62" s="62" t="e">
        <f t="shared" si="4"/>
        <v>#DIV/0!</v>
      </c>
      <c r="AL62" s="62" t="e">
        <f t="shared" si="5"/>
        <v>#DIV/0!</v>
      </c>
      <c r="AM62" s="62" t="e">
        <f t="shared" si="6"/>
        <v>#DIV/0!</v>
      </c>
      <c r="AN62" s="62" t="e">
        <f t="shared" si="7"/>
        <v>#DIV/0!</v>
      </c>
      <c r="AO62" s="62" t="e">
        <f t="shared" si="8"/>
        <v>#DIV/0!</v>
      </c>
      <c r="AP62" s="62" t="e">
        <f t="shared" si="9"/>
        <v>#DIV/0!</v>
      </c>
      <c r="AQ62" s="62" t="e">
        <f t="shared" si="10"/>
        <v>#DIV/0!</v>
      </c>
      <c r="AR62" s="62" t="e">
        <f t="shared" si="11"/>
        <v>#DIV/0!</v>
      </c>
      <c r="AS62" s="62">
        <f t="shared" si="12"/>
        <v>-1</v>
      </c>
      <c r="AT62" s="62" t="e">
        <f t="shared" si="13"/>
        <v>#DIV/0!</v>
      </c>
      <c r="AU62" s="62">
        <f t="shared" si="14"/>
        <v>-1</v>
      </c>
    </row>
    <row r="63" spans="1:47" x14ac:dyDescent="0.25">
      <c r="A63" s="56">
        <v>2023</v>
      </c>
      <c r="B63" s="57" t="s">
        <v>105</v>
      </c>
      <c r="C63" s="58" t="s">
        <v>36</v>
      </c>
      <c r="D63" s="55">
        <v>11608333</v>
      </c>
      <c r="E63" s="55">
        <v>11608333</v>
      </c>
      <c r="F63" s="55">
        <v>11608333</v>
      </c>
      <c r="G63" s="55">
        <v>11608333</v>
      </c>
      <c r="H63" s="55">
        <v>11608333</v>
      </c>
      <c r="I63" s="55">
        <v>11608333</v>
      </c>
      <c r="J63" s="55">
        <v>11608333</v>
      </c>
      <c r="K63" s="55">
        <v>11608333</v>
      </c>
      <c r="L63" s="55">
        <v>11608333</v>
      </c>
      <c r="M63" s="55">
        <v>11608333</v>
      </c>
      <c r="N63" s="55">
        <v>11608333</v>
      </c>
      <c r="O63" s="55">
        <v>11608333</v>
      </c>
      <c r="P63" s="55">
        <v>139299996</v>
      </c>
      <c r="R63" s="55">
        <v>0</v>
      </c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>
        <f t="shared" si="15"/>
        <v>0</v>
      </c>
      <c r="AF63" s="14" t="s">
        <v>105</v>
      </c>
      <c r="AG63" s="9" t="s">
        <v>36</v>
      </c>
      <c r="AH63" s="10">
        <f>+AH64</f>
        <v>0</v>
      </c>
      <c r="AI63" s="55">
        <f t="shared" si="2"/>
        <v>-1</v>
      </c>
      <c r="AJ63" s="55">
        <f t="shared" si="3"/>
        <v>-1</v>
      </c>
      <c r="AK63" s="55">
        <f t="shared" si="4"/>
        <v>-1</v>
      </c>
      <c r="AL63" s="55">
        <f t="shared" si="5"/>
        <v>-1</v>
      </c>
      <c r="AM63" s="55">
        <f t="shared" si="6"/>
        <v>-1</v>
      </c>
      <c r="AN63" s="55">
        <f t="shared" si="7"/>
        <v>-1</v>
      </c>
      <c r="AO63" s="55">
        <f t="shared" si="8"/>
        <v>-1</v>
      </c>
      <c r="AP63" s="55">
        <f t="shared" si="9"/>
        <v>-1</v>
      </c>
      <c r="AQ63" s="55">
        <f t="shared" si="10"/>
        <v>-1</v>
      </c>
      <c r="AR63" s="55">
        <f t="shared" si="11"/>
        <v>-1</v>
      </c>
      <c r="AS63" s="55">
        <f t="shared" si="12"/>
        <v>-1</v>
      </c>
      <c r="AT63" s="55">
        <f t="shared" si="13"/>
        <v>-1</v>
      </c>
      <c r="AU63" s="55">
        <f t="shared" si="14"/>
        <v>-1</v>
      </c>
    </row>
    <row r="64" spans="1:47" x14ac:dyDescent="0.25">
      <c r="A64" s="59">
        <v>2023</v>
      </c>
      <c r="B64" s="64">
        <v>10201010802</v>
      </c>
      <c r="C64" s="61" t="s">
        <v>93</v>
      </c>
      <c r="D64" s="62">
        <v>11608333</v>
      </c>
      <c r="E64" s="62">
        <v>11608333</v>
      </c>
      <c r="F64" s="62">
        <v>11608333</v>
      </c>
      <c r="G64" s="62">
        <v>11608333</v>
      </c>
      <c r="H64" s="62">
        <v>11608333</v>
      </c>
      <c r="I64" s="62">
        <v>11608333</v>
      </c>
      <c r="J64" s="62">
        <v>11608333</v>
      </c>
      <c r="K64" s="62">
        <v>11608333</v>
      </c>
      <c r="L64" s="62">
        <v>11608333</v>
      </c>
      <c r="M64" s="62">
        <v>11608333</v>
      </c>
      <c r="N64" s="62">
        <v>11608333</v>
      </c>
      <c r="O64" s="62">
        <v>11608333</v>
      </c>
      <c r="P64" s="62">
        <v>139299996</v>
      </c>
      <c r="R64" s="62">
        <v>0</v>
      </c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>
        <f t="shared" si="15"/>
        <v>0</v>
      </c>
      <c r="AF64" s="13" t="s">
        <v>106</v>
      </c>
      <c r="AG64" s="25" t="s">
        <v>93</v>
      </c>
      <c r="AH64" s="26">
        <v>0</v>
      </c>
      <c r="AI64" s="62">
        <f t="shared" si="2"/>
        <v>-1</v>
      </c>
      <c r="AJ64" s="62">
        <f t="shared" si="3"/>
        <v>-1</v>
      </c>
      <c r="AK64" s="62">
        <f t="shared" si="4"/>
        <v>-1</v>
      </c>
      <c r="AL64" s="62">
        <f t="shared" si="5"/>
        <v>-1</v>
      </c>
      <c r="AM64" s="62">
        <f t="shared" si="6"/>
        <v>-1</v>
      </c>
      <c r="AN64" s="62">
        <f t="shared" si="7"/>
        <v>-1</v>
      </c>
      <c r="AO64" s="62">
        <f t="shared" si="8"/>
        <v>-1</v>
      </c>
      <c r="AP64" s="62">
        <f t="shared" si="9"/>
        <v>-1</v>
      </c>
      <c r="AQ64" s="62">
        <f t="shared" si="10"/>
        <v>-1</v>
      </c>
      <c r="AR64" s="62">
        <f t="shared" si="11"/>
        <v>-1</v>
      </c>
      <c r="AS64" s="62">
        <f t="shared" si="12"/>
        <v>-1</v>
      </c>
      <c r="AT64" s="62">
        <f t="shared" si="13"/>
        <v>-1</v>
      </c>
      <c r="AU64" s="62">
        <f t="shared" si="14"/>
        <v>-1</v>
      </c>
    </row>
    <row r="65" spans="1:47" x14ac:dyDescent="0.25">
      <c r="A65" s="56">
        <v>2023</v>
      </c>
      <c r="B65" s="57" t="s">
        <v>107</v>
      </c>
      <c r="C65" s="58" t="s">
        <v>38</v>
      </c>
      <c r="D65" s="55">
        <v>23873180</v>
      </c>
      <c r="E65" s="55">
        <v>533010000.00000006</v>
      </c>
      <c r="F65" s="55">
        <v>31566415.260000002</v>
      </c>
      <c r="G65" s="55">
        <v>23873180</v>
      </c>
      <c r="H65" s="55">
        <v>27318670.000000004</v>
      </c>
      <c r="I65" s="55">
        <v>17597404.720000003</v>
      </c>
      <c r="J65" s="55">
        <v>25404630</v>
      </c>
      <c r="K65" s="55">
        <v>31566415.260000002</v>
      </c>
      <c r="L65" s="55">
        <v>33746415.260000005</v>
      </c>
      <c r="M65" s="55">
        <v>23873180</v>
      </c>
      <c r="N65" s="55">
        <v>17597404.720000003</v>
      </c>
      <c r="O65" s="55">
        <v>388581571.25999999</v>
      </c>
      <c r="P65" s="55">
        <v>1178008466.48</v>
      </c>
      <c r="R65" s="55">
        <v>0</v>
      </c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>
        <f t="shared" si="15"/>
        <v>0</v>
      </c>
      <c r="AF65" s="14" t="s">
        <v>107</v>
      </c>
      <c r="AG65" s="9" t="s">
        <v>38</v>
      </c>
      <c r="AH65" s="10">
        <f>+AH66+AH67</f>
        <v>0</v>
      </c>
      <c r="AI65" s="55">
        <f t="shared" si="2"/>
        <v>-1</v>
      </c>
      <c r="AJ65" s="55">
        <f t="shared" si="3"/>
        <v>-1</v>
      </c>
      <c r="AK65" s="55">
        <f t="shared" si="4"/>
        <v>-1</v>
      </c>
      <c r="AL65" s="55">
        <f t="shared" si="5"/>
        <v>-1</v>
      </c>
      <c r="AM65" s="55">
        <f t="shared" si="6"/>
        <v>-1</v>
      </c>
      <c r="AN65" s="55">
        <f t="shared" si="7"/>
        <v>-1</v>
      </c>
      <c r="AO65" s="55">
        <f t="shared" si="8"/>
        <v>-1</v>
      </c>
      <c r="AP65" s="55">
        <f t="shared" si="9"/>
        <v>-1</v>
      </c>
      <c r="AQ65" s="55">
        <f t="shared" si="10"/>
        <v>-1</v>
      </c>
      <c r="AR65" s="55">
        <f t="shared" si="11"/>
        <v>-1</v>
      </c>
      <c r="AS65" s="55">
        <f t="shared" si="12"/>
        <v>-1</v>
      </c>
      <c r="AT65" s="55">
        <f t="shared" si="13"/>
        <v>-1</v>
      </c>
      <c r="AU65" s="55">
        <f t="shared" si="14"/>
        <v>-1</v>
      </c>
    </row>
    <row r="66" spans="1:47" x14ac:dyDescent="0.25">
      <c r="A66" s="59">
        <v>2023</v>
      </c>
      <c r="B66" s="64">
        <v>10201010901</v>
      </c>
      <c r="C66" s="61" t="s">
        <v>91</v>
      </c>
      <c r="D66" s="62">
        <v>23873180</v>
      </c>
      <c r="E66" s="62">
        <v>533010000.00000006</v>
      </c>
      <c r="F66" s="62">
        <v>31566415.260000002</v>
      </c>
      <c r="G66" s="62">
        <v>23873180</v>
      </c>
      <c r="H66" s="62">
        <v>27318670.000000004</v>
      </c>
      <c r="I66" s="62">
        <v>17597404.720000003</v>
      </c>
      <c r="J66" s="62">
        <v>25404630</v>
      </c>
      <c r="K66" s="62">
        <v>31566415.260000002</v>
      </c>
      <c r="L66" s="62">
        <v>33746415.260000005</v>
      </c>
      <c r="M66" s="62">
        <v>23873180</v>
      </c>
      <c r="N66" s="62">
        <v>17597404.720000003</v>
      </c>
      <c r="O66" s="62">
        <v>31566415.260000002</v>
      </c>
      <c r="P66" s="62">
        <v>820993310.48000002</v>
      </c>
      <c r="R66" s="62">
        <v>0</v>
      </c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>
        <f t="shared" si="15"/>
        <v>0</v>
      </c>
      <c r="AF66" s="13" t="s">
        <v>108</v>
      </c>
      <c r="AG66" s="25" t="s">
        <v>91</v>
      </c>
      <c r="AH66" s="26">
        <v>0</v>
      </c>
      <c r="AI66" s="62">
        <f t="shared" si="2"/>
        <v>-1</v>
      </c>
      <c r="AJ66" s="62">
        <f t="shared" si="3"/>
        <v>-1</v>
      </c>
      <c r="AK66" s="62">
        <f t="shared" si="4"/>
        <v>-1</v>
      </c>
      <c r="AL66" s="62">
        <f t="shared" si="5"/>
        <v>-1</v>
      </c>
      <c r="AM66" s="62">
        <f t="shared" si="6"/>
        <v>-1</v>
      </c>
      <c r="AN66" s="62">
        <f t="shared" si="7"/>
        <v>-1</v>
      </c>
      <c r="AO66" s="62">
        <f t="shared" si="8"/>
        <v>-1</v>
      </c>
      <c r="AP66" s="62">
        <f t="shared" si="9"/>
        <v>-1</v>
      </c>
      <c r="AQ66" s="62">
        <f t="shared" si="10"/>
        <v>-1</v>
      </c>
      <c r="AR66" s="62">
        <f t="shared" si="11"/>
        <v>-1</v>
      </c>
      <c r="AS66" s="62">
        <f t="shared" si="12"/>
        <v>-1</v>
      </c>
      <c r="AT66" s="62">
        <f t="shared" si="13"/>
        <v>-1</v>
      </c>
      <c r="AU66" s="62">
        <f t="shared" si="14"/>
        <v>-1</v>
      </c>
    </row>
    <row r="67" spans="1:47" x14ac:dyDescent="0.25">
      <c r="A67" s="59">
        <v>2023</v>
      </c>
      <c r="B67" s="64">
        <v>10201010902</v>
      </c>
      <c r="C67" s="61" t="s">
        <v>93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357015156</v>
      </c>
      <c r="P67" s="62">
        <v>357015156</v>
      </c>
      <c r="R67" s="62">
        <v>0</v>
      </c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>
        <f t="shared" si="15"/>
        <v>0</v>
      </c>
      <c r="AF67" s="13" t="s">
        <v>109</v>
      </c>
      <c r="AG67" s="25" t="s">
        <v>93</v>
      </c>
      <c r="AH67" s="26">
        <v>0</v>
      </c>
      <c r="AI67" s="62" t="e">
        <f t="shared" si="2"/>
        <v>#DIV/0!</v>
      </c>
      <c r="AJ67" s="62" t="e">
        <f t="shared" si="3"/>
        <v>#DIV/0!</v>
      </c>
      <c r="AK67" s="62" t="e">
        <f t="shared" si="4"/>
        <v>#DIV/0!</v>
      </c>
      <c r="AL67" s="62" t="e">
        <f t="shared" si="5"/>
        <v>#DIV/0!</v>
      </c>
      <c r="AM67" s="62" t="e">
        <f t="shared" si="6"/>
        <v>#DIV/0!</v>
      </c>
      <c r="AN67" s="62" t="e">
        <f t="shared" si="7"/>
        <v>#DIV/0!</v>
      </c>
      <c r="AO67" s="62" t="e">
        <f t="shared" si="8"/>
        <v>#DIV/0!</v>
      </c>
      <c r="AP67" s="62" t="e">
        <f t="shared" si="9"/>
        <v>#DIV/0!</v>
      </c>
      <c r="AQ67" s="62" t="e">
        <f t="shared" si="10"/>
        <v>#DIV/0!</v>
      </c>
      <c r="AR67" s="62" t="e">
        <f t="shared" si="11"/>
        <v>#DIV/0!</v>
      </c>
      <c r="AS67" s="62" t="e">
        <f t="shared" si="12"/>
        <v>#DIV/0!</v>
      </c>
      <c r="AT67" s="62">
        <f t="shared" si="13"/>
        <v>-1</v>
      </c>
      <c r="AU67" s="62">
        <f t="shared" si="14"/>
        <v>-1</v>
      </c>
    </row>
    <row r="68" spans="1:47" x14ac:dyDescent="0.25">
      <c r="A68" s="56">
        <v>2023</v>
      </c>
      <c r="B68" s="57" t="s">
        <v>110</v>
      </c>
      <c r="C68" s="58" t="s">
        <v>40</v>
      </c>
      <c r="D68" s="55">
        <v>0</v>
      </c>
      <c r="E68" s="55">
        <v>130000</v>
      </c>
      <c r="F68" s="55">
        <v>1065492</v>
      </c>
      <c r="G68" s="55">
        <v>0</v>
      </c>
      <c r="H68" s="55">
        <v>422005490</v>
      </c>
      <c r="I68" s="55">
        <v>0</v>
      </c>
      <c r="J68" s="55">
        <v>0</v>
      </c>
      <c r="K68" s="55">
        <v>1195492</v>
      </c>
      <c r="L68" s="55">
        <v>0</v>
      </c>
      <c r="M68" s="55">
        <v>0</v>
      </c>
      <c r="N68" s="55">
        <v>0</v>
      </c>
      <c r="O68" s="55">
        <v>610851147</v>
      </c>
      <c r="P68" s="55">
        <v>1035247621</v>
      </c>
      <c r="R68" s="55">
        <v>0</v>
      </c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>
        <f t="shared" si="15"/>
        <v>0</v>
      </c>
      <c r="AF68" s="14" t="s">
        <v>110</v>
      </c>
      <c r="AG68" s="9" t="s">
        <v>40</v>
      </c>
      <c r="AH68" s="10">
        <f>+AH69+AH70</f>
        <v>0</v>
      </c>
      <c r="AI68" s="55" t="e">
        <f t="shared" si="2"/>
        <v>#DIV/0!</v>
      </c>
      <c r="AJ68" s="55">
        <f t="shared" si="3"/>
        <v>-1</v>
      </c>
      <c r="AK68" s="55">
        <f t="shared" si="4"/>
        <v>-1</v>
      </c>
      <c r="AL68" s="55" t="e">
        <f t="shared" si="5"/>
        <v>#DIV/0!</v>
      </c>
      <c r="AM68" s="55">
        <f t="shared" si="6"/>
        <v>-1</v>
      </c>
      <c r="AN68" s="55" t="e">
        <f t="shared" si="7"/>
        <v>#DIV/0!</v>
      </c>
      <c r="AO68" s="55" t="e">
        <f t="shared" si="8"/>
        <v>#DIV/0!</v>
      </c>
      <c r="AP68" s="55">
        <f t="shared" si="9"/>
        <v>-1</v>
      </c>
      <c r="AQ68" s="55" t="e">
        <f t="shared" si="10"/>
        <v>#DIV/0!</v>
      </c>
      <c r="AR68" s="55" t="e">
        <f t="shared" si="11"/>
        <v>#DIV/0!</v>
      </c>
      <c r="AS68" s="55" t="e">
        <f t="shared" si="12"/>
        <v>#DIV/0!</v>
      </c>
      <c r="AT68" s="55">
        <f t="shared" si="13"/>
        <v>-1</v>
      </c>
      <c r="AU68" s="55">
        <f t="shared" si="14"/>
        <v>-1</v>
      </c>
    </row>
    <row r="69" spans="1:47" x14ac:dyDescent="0.25">
      <c r="A69" s="59">
        <v>2023</v>
      </c>
      <c r="B69" s="64">
        <v>10201011001</v>
      </c>
      <c r="C69" s="61" t="s">
        <v>91</v>
      </c>
      <c r="D69" s="62">
        <v>0</v>
      </c>
      <c r="E69" s="62">
        <v>130000</v>
      </c>
      <c r="F69" s="62">
        <v>1065492</v>
      </c>
      <c r="G69" s="62">
        <v>0</v>
      </c>
      <c r="H69" s="62">
        <v>422005490</v>
      </c>
      <c r="I69" s="62">
        <v>0</v>
      </c>
      <c r="J69" s="62">
        <v>0</v>
      </c>
      <c r="K69" s="62">
        <v>1195492</v>
      </c>
      <c r="L69" s="62">
        <v>0</v>
      </c>
      <c r="M69" s="62">
        <v>0</v>
      </c>
      <c r="N69" s="62">
        <v>0</v>
      </c>
      <c r="O69" s="62">
        <v>422005490</v>
      </c>
      <c r="P69" s="62">
        <v>846401964</v>
      </c>
      <c r="R69" s="62">
        <v>0</v>
      </c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>
        <f t="shared" si="15"/>
        <v>0</v>
      </c>
      <c r="AF69" s="13" t="s">
        <v>111</v>
      </c>
      <c r="AG69" s="25" t="s">
        <v>91</v>
      </c>
      <c r="AH69" s="26">
        <v>0</v>
      </c>
      <c r="AI69" s="62" t="e">
        <f t="shared" si="2"/>
        <v>#DIV/0!</v>
      </c>
      <c r="AJ69" s="62">
        <f t="shared" si="3"/>
        <v>-1</v>
      </c>
      <c r="AK69" s="62">
        <f t="shared" si="4"/>
        <v>-1</v>
      </c>
      <c r="AL69" s="62" t="e">
        <f t="shared" si="5"/>
        <v>#DIV/0!</v>
      </c>
      <c r="AM69" s="62">
        <f t="shared" si="6"/>
        <v>-1</v>
      </c>
      <c r="AN69" s="62" t="e">
        <f t="shared" si="7"/>
        <v>#DIV/0!</v>
      </c>
      <c r="AO69" s="62" t="e">
        <f t="shared" si="8"/>
        <v>#DIV/0!</v>
      </c>
      <c r="AP69" s="62">
        <f t="shared" si="9"/>
        <v>-1</v>
      </c>
      <c r="AQ69" s="62" t="e">
        <f t="shared" si="10"/>
        <v>#DIV/0!</v>
      </c>
      <c r="AR69" s="62" t="e">
        <f t="shared" si="11"/>
        <v>#DIV/0!</v>
      </c>
      <c r="AS69" s="62" t="e">
        <f t="shared" si="12"/>
        <v>#DIV/0!</v>
      </c>
      <c r="AT69" s="62">
        <f t="shared" si="13"/>
        <v>-1</v>
      </c>
      <c r="AU69" s="62">
        <f t="shared" si="14"/>
        <v>-1</v>
      </c>
    </row>
    <row r="70" spans="1:47" x14ac:dyDescent="0.25">
      <c r="A70" s="59">
        <v>2023</v>
      </c>
      <c r="B70" s="64">
        <v>10201011002</v>
      </c>
      <c r="C70" s="61" t="s">
        <v>93</v>
      </c>
      <c r="D70" s="62">
        <v>0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62">
        <v>0</v>
      </c>
      <c r="O70" s="62">
        <v>188845657</v>
      </c>
      <c r="P70" s="62">
        <v>188845657</v>
      </c>
      <c r="R70" s="62">
        <v>0</v>
      </c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>
        <f t="shared" si="15"/>
        <v>0</v>
      </c>
      <c r="AF70" s="13" t="s">
        <v>112</v>
      </c>
      <c r="AG70" s="25" t="s">
        <v>93</v>
      </c>
      <c r="AH70" s="26">
        <v>0</v>
      </c>
      <c r="AI70" s="62" t="e">
        <f t="shared" si="2"/>
        <v>#DIV/0!</v>
      </c>
      <c r="AJ70" s="62" t="e">
        <f t="shared" si="3"/>
        <v>#DIV/0!</v>
      </c>
      <c r="AK70" s="62" t="e">
        <f t="shared" si="4"/>
        <v>#DIV/0!</v>
      </c>
      <c r="AL70" s="62" t="e">
        <f t="shared" si="5"/>
        <v>#DIV/0!</v>
      </c>
      <c r="AM70" s="62" t="e">
        <f t="shared" si="6"/>
        <v>#DIV/0!</v>
      </c>
      <c r="AN70" s="62" t="e">
        <f t="shared" si="7"/>
        <v>#DIV/0!</v>
      </c>
      <c r="AO70" s="62" t="e">
        <f t="shared" si="8"/>
        <v>#DIV/0!</v>
      </c>
      <c r="AP70" s="62" t="e">
        <f t="shared" si="9"/>
        <v>#DIV/0!</v>
      </c>
      <c r="AQ70" s="62" t="e">
        <f t="shared" si="10"/>
        <v>#DIV/0!</v>
      </c>
      <c r="AR70" s="62" t="e">
        <f t="shared" si="11"/>
        <v>#DIV/0!</v>
      </c>
      <c r="AS70" s="62" t="e">
        <f t="shared" si="12"/>
        <v>#DIV/0!</v>
      </c>
      <c r="AT70" s="62">
        <f t="shared" si="13"/>
        <v>-1</v>
      </c>
      <c r="AU70" s="62">
        <f t="shared" si="14"/>
        <v>-1</v>
      </c>
    </row>
    <row r="71" spans="1:47" x14ac:dyDescent="0.25">
      <c r="A71" s="59">
        <v>2023</v>
      </c>
      <c r="B71" s="60" t="s">
        <v>113</v>
      </c>
      <c r="C71" s="61" t="s">
        <v>42</v>
      </c>
      <c r="D71" s="62">
        <v>225630000.00000003</v>
      </c>
      <c r="E71" s="62">
        <v>225728337.50000003</v>
      </c>
      <c r="F71" s="62">
        <v>80098337.5</v>
      </c>
      <c r="G71" s="62">
        <v>225630000.00000003</v>
      </c>
      <c r="H71" s="62">
        <v>225728337.50000003</v>
      </c>
      <c r="I71" s="62">
        <v>225728337.50000003</v>
      </c>
      <c r="J71" s="62">
        <v>225630000.00000003</v>
      </c>
      <c r="K71" s="62">
        <v>225630000.00000003</v>
      </c>
      <c r="L71" s="62">
        <v>100000000</v>
      </c>
      <c r="M71" s="62">
        <v>225630000.00000003</v>
      </c>
      <c r="N71" s="62">
        <v>225630000.00000003</v>
      </c>
      <c r="O71" s="62">
        <v>225630000.00000003</v>
      </c>
      <c r="P71" s="62">
        <v>2436693350.0000005</v>
      </c>
      <c r="R71" s="62">
        <v>0</v>
      </c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>
        <f t="shared" si="15"/>
        <v>0</v>
      </c>
      <c r="AF71" s="13" t="s">
        <v>113</v>
      </c>
      <c r="AG71" s="25" t="s">
        <v>42</v>
      </c>
      <c r="AH71" s="26">
        <v>0</v>
      </c>
      <c r="AI71" s="62">
        <f t="shared" si="2"/>
        <v>-1</v>
      </c>
      <c r="AJ71" s="62">
        <f t="shared" si="3"/>
        <v>-1</v>
      </c>
      <c r="AK71" s="62">
        <f t="shared" si="4"/>
        <v>-1</v>
      </c>
      <c r="AL71" s="62">
        <f t="shared" si="5"/>
        <v>-1</v>
      </c>
      <c r="AM71" s="62">
        <f t="shared" si="6"/>
        <v>-1</v>
      </c>
      <c r="AN71" s="62">
        <f t="shared" si="7"/>
        <v>-1</v>
      </c>
      <c r="AO71" s="62">
        <f t="shared" si="8"/>
        <v>-1</v>
      </c>
      <c r="AP71" s="62">
        <f t="shared" si="9"/>
        <v>-1</v>
      </c>
      <c r="AQ71" s="62">
        <f t="shared" si="10"/>
        <v>-1</v>
      </c>
      <c r="AR71" s="62">
        <f t="shared" si="11"/>
        <v>-1</v>
      </c>
      <c r="AS71" s="62">
        <f t="shared" si="12"/>
        <v>-1</v>
      </c>
      <c r="AT71" s="62">
        <f t="shared" si="13"/>
        <v>-1</v>
      </c>
      <c r="AU71" s="62">
        <f t="shared" si="14"/>
        <v>-1</v>
      </c>
    </row>
    <row r="72" spans="1:47" x14ac:dyDescent="0.25">
      <c r="A72" s="56">
        <v>2023</v>
      </c>
      <c r="B72" s="57" t="s">
        <v>114</v>
      </c>
      <c r="C72" s="58" t="s">
        <v>50</v>
      </c>
      <c r="D72" s="55">
        <v>549833742.28195047</v>
      </c>
      <c r="E72" s="55">
        <v>621599266.68195045</v>
      </c>
      <c r="F72" s="55">
        <v>1405324518.2819502</v>
      </c>
      <c r="G72" s="55">
        <v>575820312.68195045</v>
      </c>
      <c r="H72" s="55">
        <v>548576242.28195047</v>
      </c>
      <c r="I72" s="55">
        <v>544724742.28195047</v>
      </c>
      <c r="J72" s="55">
        <v>595003742.28195059</v>
      </c>
      <c r="K72" s="55">
        <v>569583218.28195047</v>
      </c>
      <c r="L72" s="55">
        <v>1389411996.2819502</v>
      </c>
      <c r="M72" s="55">
        <v>572066662.28195047</v>
      </c>
      <c r="N72" s="55">
        <v>989515982.28195059</v>
      </c>
      <c r="O72" s="55">
        <v>550014242.28195047</v>
      </c>
      <c r="P72" s="55">
        <v>8911474668.1834068</v>
      </c>
      <c r="R72" s="55">
        <v>0</v>
      </c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>
        <f t="shared" si="15"/>
        <v>0</v>
      </c>
      <c r="AF72" s="11" t="s">
        <v>114</v>
      </c>
      <c r="AG72" s="5" t="s">
        <v>50</v>
      </c>
      <c r="AH72" s="6">
        <f>+AH73+AH77+AH80+AH84+AH88+AH92</f>
        <v>0</v>
      </c>
      <c r="AI72" s="55">
        <f t="shared" si="2"/>
        <v>-1</v>
      </c>
      <c r="AJ72" s="55">
        <f t="shared" si="3"/>
        <v>-1</v>
      </c>
      <c r="AK72" s="55">
        <f t="shared" si="4"/>
        <v>-1</v>
      </c>
      <c r="AL72" s="55">
        <f t="shared" si="5"/>
        <v>-1</v>
      </c>
      <c r="AM72" s="55">
        <f t="shared" si="6"/>
        <v>-1</v>
      </c>
      <c r="AN72" s="55">
        <f t="shared" si="7"/>
        <v>-1</v>
      </c>
      <c r="AO72" s="55">
        <f t="shared" si="8"/>
        <v>-1</v>
      </c>
      <c r="AP72" s="55">
        <f t="shared" si="9"/>
        <v>-1</v>
      </c>
      <c r="AQ72" s="55">
        <f t="shared" si="10"/>
        <v>-1</v>
      </c>
      <c r="AR72" s="55">
        <f t="shared" si="11"/>
        <v>-1</v>
      </c>
      <c r="AS72" s="55">
        <f t="shared" si="12"/>
        <v>-1</v>
      </c>
      <c r="AT72" s="55">
        <f t="shared" si="13"/>
        <v>-1</v>
      </c>
      <c r="AU72" s="55">
        <f t="shared" si="14"/>
        <v>-1</v>
      </c>
    </row>
    <row r="73" spans="1:47" x14ac:dyDescent="0.25">
      <c r="A73" s="56">
        <v>2023</v>
      </c>
      <c r="B73" s="57" t="s">
        <v>115</v>
      </c>
      <c r="C73" s="58" t="s">
        <v>52</v>
      </c>
      <c r="D73" s="55">
        <v>174068065.35860002</v>
      </c>
      <c r="E73" s="55">
        <v>174068065.35860002</v>
      </c>
      <c r="F73" s="55">
        <v>174068065.35860002</v>
      </c>
      <c r="G73" s="55">
        <v>174068065.35860002</v>
      </c>
      <c r="H73" s="55">
        <v>174068065.35860002</v>
      </c>
      <c r="I73" s="55">
        <v>174068065.35860002</v>
      </c>
      <c r="J73" s="55">
        <v>174068065.35860002</v>
      </c>
      <c r="K73" s="55">
        <v>174068065.35860002</v>
      </c>
      <c r="L73" s="55">
        <v>174068065.35860002</v>
      </c>
      <c r="M73" s="55">
        <v>174068065.35860002</v>
      </c>
      <c r="N73" s="55">
        <v>174068065.35860002</v>
      </c>
      <c r="O73" s="55">
        <v>174068065.35860002</v>
      </c>
      <c r="P73" s="55">
        <v>2088816784.3032007</v>
      </c>
      <c r="R73" s="55">
        <v>0</v>
      </c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>
        <f t="shared" si="15"/>
        <v>0</v>
      </c>
      <c r="AF73" s="14" t="s">
        <v>115</v>
      </c>
      <c r="AG73" s="9" t="s">
        <v>52</v>
      </c>
      <c r="AH73" s="10">
        <f>+AH74</f>
        <v>0</v>
      </c>
      <c r="AI73" s="55">
        <f t="shared" ref="AI73:AI136" si="16">+(R73-D73)/D73</f>
        <v>-1</v>
      </c>
      <c r="AJ73" s="55">
        <f t="shared" si="3"/>
        <v>-1</v>
      </c>
      <c r="AK73" s="55">
        <f t="shared" si="4"/>
        <v>-1</v>
      </c>
      <c r="AL73" s="55">
        <f t="shared" si="5"/>
        <v>-1</v>
      </c>
      <c r="AM73" s="55">
        <f t="shared" si="6"/>
        <v>-1</v>
      </c>
      <c r="AN73" s="55">
        <f t="shared" si="7"/>
        <v>-1</v>
      </c>
      <c r="AO73" s="55">
        <f t="shared" si="8"/>
        <v>-1</v>
      </c>
      <c r="AP73" s="55">
        <f t="shared" si="9"/>
        <v>-1</v>
      </c>
      <c r="AQ73" s="55">
        <f t="shared" si="10"/>
        <v>-1</v>
      </c>
      <c r="AR73" s="55">
        <f t="shared" si="11"/>
        <v>-1</v>
      </c>
      <c r="AS73" s="55">
        <f t="shared" si="12"/>
        <v>-1</v>
      </c>
      <c r="AT73" s="55">
        <f t="shared" si="13"/>
        <v>-1</v>
      </c>
      <c r="AU73" s="55">
        <f t="shared" si="14"/>
        <v>-1</v>
      </c>
    </row>
    <row r="74" spans="1:47" x14ac:dyDescent="0.25">
      <c r="A74" s="56">
        <v>2023</v>
      </c>
      <c r="B74" s="57" t="s">
        <v>116</v>
      </c>
      <c r="C74" s="58" t="s">
        <v>52</v>
      </c>
      <c r="D74" s="55">
        <v>174068065.35860002</v>
      </c>
      <c r="E74" s="55">
        <v>174068065.35860002</v>
      </c>
      <c r="F74" s="55">
        <v>174068065.35860002</v>
      </c>
      <c r="G74" s="55">
        <v>174068065.35860002</v>
      </c>
      <c r="H74" s="55">
        <v>174068065.35860002</v>
      </c>
      <c r="I74" s="55">
        <v>174068065.35860002</v>
      </c>
      <c r="J74" s="55">
        <v>174068065.35860002</v>
      </c>
      <c r="K74" s="55">
        <v>174068065.35860002</v>
      </c>
      <c r="L74" s="55">
        <v>174068065.35860002</v>
      </c>
      <c r="M74" s="55">
        <v>174068065.35860002</v>
      </c>
      <c r="N74" s="55">
        <v>174068065.35860002</v>
      </c>
      <c r="O74" s="55">
        <v>174068065.35860002</v>
      </c>
      <c r="P74" s="55">
        <v>2088816784.3032007</v>
      </c>
      <c r="R74" s="55">
        <v>0</v>
      </c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>
        <f t="shared" si="15"/>
        <v>0</v>
      </c>
      <c r="AF74" s="14" t="s">
        <v>116</v>
      </c>
      <c r="AG74" s="9" t="s">
        <v>52</v>
      </c>
      <c r="AH74" s="10">
        <f>+AH75+AH76</f>
        <v>0</v>
      </c>
      <c r="AI74" s="55">
        <f t="shared" si="16"/>
        <v>-1</v>
      </c>
      <c r="AJ74" s="55">
        <f t="shared" si="3"/>
        <v>-1</v>
      </c>
      <c r="AK74" s="55">
        <f t="shared" si="4"/>
        <v>-1</v>
      </c>
      <c r="AL74" s="55">
        <f t="shared" si="5"/>
        <v>-1</v>
      </c>
      <c r="AM74" s="55">
        <f t="shared" si="6"/>
        <v>-1</v>
      </c>
      <c r="AN74" s="55">
        <f t="shared" si="7"/>
        <v>-1</v>
      </c>
      <c r="AO74" s="55">
        <f t="shared" si="8"/>
        <v>-1</v>
      </c>
      <c r="AP74" s="55">
        <f t="shared" si="9"/>
        <v>-1</v>
      </c>
      <c r="AQ74" s="55">
        <f t="shared" si="10"/>
        <v>-1</v>
      </c>
      <c r="AR74" s="55">
        <f t="shared" si="11"/>
        <v>-1</v>
      </c>
      <c r="AS74" s="55">
        <f t="shared" si="12"/>
        <v>-1</v>
      </c>
      <c r="AT74" s="55">
        <f t="shared" si="13"/>
        <v>-1</v>
      </c>
      <c r="AU74" s="55">
        <f t="shared" si="14"/>
        <v>-1</v>
      </c>
    </row>
    <row r="75" spans="1:47" x14ac:dyDescent="0.25">
      <c r="A75" s="59"/>
      <c r="B75" s="64">
        <v>10202010101</v>
      </c>
      <c r="C75" s="61" t="s">
        <v>91</v>
      </c>
      <c r="D75" s="62">
        <v>136877616.35860002</v>
      </c>
      <c r="E75" s="62">
        <v>136877616.35860002</v>
      </c>
      <c r="F75" s="62">
        <v>136877616.35860002</v>
      </c>
      <c r="G75" s="62">
        <v>136877616.35860002</v>
      </c>
      <c r="H75" s="62">
        <v>136877616.35860002</v>
      </c>
      <c r="I75" s="62">
        <v>136877616.35860002</v>
      </c>
      <c r="J75" s="62">
        <v>136877616.35860002</v>
      </c>
      <c r="K75" s="62">
        <v>136877616.35860002</v>
      </c>
      <c r="L75" s="62">
        <v>136877616.35860002</v>
      </c>
      <c r="M75" s="62">
        <v>136877616.35860002</v>
      </c>
      <c r="N75" s="62">
        <v>136877616.35860002</v>
      </c>
      <c r="O75" s="62">
        <v>136877616.35860002</v>
      </c>
      <c r="P75" s="62">
        <v>1642531396.3032007</v>
      </c>
      <c r="R75" s="62">
        <v>0</v>
      </c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>
        <f t="shared" si="15"/>
        <v>0</v>
      </c>
      <c r="AF75" s="13" t="s">
        <v>117</v>
      </c>
      <c r="AG75" s="25" t="s">
        <v>91</v>
      </c>
      <c r="AH75" s="26">
        <v>0</v>
      </c>
      <c r="AI75" s="62">
        <f t="shared" si="16"/>
        <v>-1</v>
      </c>
      <c r="AJ75" s="62">
        <f t="shared" si="3"/>
        <v>-1</v>
      </c>
      <c r="AK75" s="62">
        <f t="shared" si="4"/>
        <v>-1</v>
      </c>
      <c r="AL75" s="62">
        <f t="shared" si="5"/>
        <v>-1</v>
      </c>
      <c r="AM75" s="62">
        <f t="shared" si="6"/>
        <v>-1</v>
      </c>
      <c r="AN75" s="62">
        <f t="shared" si="7"/>
        <v>-1</v>
      </c>
      <c r="AO75" s="62">
        <f t="shared" si="8"/>
        <v>-1</v>
      </c>
      <c r="AP75" s="62">
        <f t="shared" si="9"/>
        <v>-1</v>
      </c>
      <c r="AQ75" s="62">
        <f t="shared" si="10"/>
        <v>-1</v>
      </c>
      <c r="AR75" s="62">
        <f t="shared" si="11"/>
        <v>-1</v>
      </c>
      <c r="AS75" s="62">
        <f t="shared" si="12"/>
        <v>-1</v>
      </c>
      <c r="AT75" s="62">
        <f t="shared" si="13"/>
        <v>-1</v>
      </c>
      <c r="AU75" s="62">
        <f t="shared" si="14"/>
        <v>-1</v>
      </c>
    </row>
    <row r="76" spans="1:47" x14ac:dyDescent="0.25">
      <c r="A76" s="59"/>
      <c r="B76" s="64">
        <v>10202010102</v>
      </c>
      <c r="C76" s="61" t="s">
        <v>93</v>
      </c>
      <c r="D76" s="62">
        <v>37190449</v>
      </c>
      <c r="E76" s="62">
        <v>37190449</v>
      </c>
      <c r="F76" s="62">
        <v>37190449</v>
      </c>
      <c r="G76" s="62">
        <v>37190449</v>
      </c>
      <c r="H76" s="62">
        <v>37190449</v>
      </c>
      <c r="I76" s="62">
        <v>37190449</v>
      </c>
      <c r="J76" s="62">
        <v>37190449</v>
      </c>
      <c r="K76" s="62">
        <v>37190449</v>
      </c>
      <c r="L76" s="62">
        <v>37190449</v>
      </c>
      <c r="M76" s="62">
        <v>37190449</v>
      </c>
      <c r="N76" s="62">
        <v>37190449</v>
      </c>
      <c r="O76" s="62">
        <v>37190449</v>
      </c>
      <c r="P76" s="62">
        <v>446285388</v>
      </c>
      <c r="R76" s="62">
        <v>0</v>
      </c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>
        <f t="shared" si="15"/>
        <v>0</v>
      </c>
      <c r="AF76" s="13" t="s">
        <v>118</v>
      </c>
      <c r="AG76" s="25" t="s">
        <v>93</v>
      </c>
      <c r="AH76" s="26">
        <v>0</v>
      </c>
      <c r="AI76" s="62">
        <f t="shared" si="16"/>
        <v>-1</v>
      </c>
      <c r="AJ76" s="62">
        <f t="shared" si="3"/>
        <v>-1</v>
      </c>
      <c r="AK76" s="62">
        <f t="shared" si="4"/>
        <v>-1</v>
      </c>
      <c r="AL76" s="62">
        <f t="shared" si="5"/>
        <v>-1</v>
      </c>
      <c r="AM76" s="62">
        <f t="shared" si="6"/>
        <v>-1</v>
      </c>
      <c r="AN76" s="62">
        <f t="shared" si="7"/>
        <v>-1</v>
      </c>
      <c r="AO76" s="62">
        <f t="shared" si="8"/>
        <v>-1</v>
      </c>
      <c r="AP76" s="62">
        <f t="shared" si="9"/>
        <v>-1</v>
      </c>
      <c r="AQ76" s="62">
        <f t="shared" si="10"/>
        <v>-1</v>
      </c>
      <c r="AR76" s="62">
        <f t="shared" si="11"/>
        <v>-1</v>
      </c>
      <c r="AS76" s="62">
        <f t="shared" si="12"/>
        <v>-1</v>
      </c>
      <c r="AT76" s="62">
        <f t="shared" si="13"/>
        <v>-1</v>
      </c>
      <c r="AU76" s="62">
        <f t="shared" si="14"/>
        <v>-1</v>
      </c>
    </row>
    <row r="77" spans="1:47" x14ac:dyDescent="0.25">
      <c r="A77" s="56">
        <v>2023</v>
      </c>
      <c r="B77" s="57" t="s">
        <v>119</v>
      </c>
      <c r="C77" s="58" t="s">
        <v>55</v>
      </c>
      <c r="D77" s="55">
        <v>139773637.59817612</v>
      </c>
      <c r="E77" s="55">
        <v>139773637.59817612</v>
      </c>
      <c r="F77" s="55">
        <v>139773637.59817612</v>
      </c>
      <c r="G77" s="55">
        <v>139773637.59817612</v>
      </c>
      <c r="H77" s="55">
        <v>139773637.59817612</v>
      </c>
      <c r="I77" s="55">
        <v>139773637.59817612</v>
      </c>
      <c r="J77" s="55">
        <v>139773637.59817612</v>
      </c>
      <c r="K77" s="55">
        <v>139773637.59817612</v>
      </c>
      <c r="L77" s="55">
        <v>139773637.59817612</v>
      </c>
      <c r="M77" s="55">
        <v>139773637.59817612</v>
      </c>
      <c r="N77" s="55">
        <v>139773637.59817612</v>
      </c>
      <c r="O77" s="55">
        <v>139773637.59817612</v>
      </c>
      <c r="P77" s="55">
        <v>1677283651.178113</v>
      </c>
      <c r="R77" s="55">
        <v>0</v>
      </c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>
        <f t="shared" si="15"/>
        <v>0</v>
      </c>
      <c r="AF77" s="14" t="s">
        <v>119</v>
      </c>
      <c r="AG77" s="9" t="s">
        <v>55</v>
      </c>
      <c r="AH77" s="10">
        <f>+AH78+AH79</f>
        <v>0</v>
      </c>
      <c r="AI77" s="55">
        <f t="shared" si="16"/>
        <v>-1</v>
      </c>
      <c r="AJ77" s="55">
        <f t="shared" si="3"/>
        <v>-1</v>
      </c>
      <c r="AK77" s="55">
        <f t="shared" si="4"/>
        <v>-1</v>
      </c>
      <c r="AL77" s="55">
        <f t="shared" si="5"/>
        <v>-1</v>
      </c>
      <c r="AM77" s="55">
        <f t="shared" si="6"/>
        <v>-1</v>
      </c>
      <c r="AN77" s="55">
        <f t="shared" si="7"/>
        <v>-1</v>
      </c>
      <c r="AO77" s="55">
        <f t="shared" si="8"/>
        <v>-1</v>
      </c>
      <c r="AP77" s="55">
        <f t="shared" si="9"/>
        <v>-1</v>
      </c>
      <c r="AQ77" s="55">
        <f t="shared" si="10"/>
        <v>-1</v>
      </c>
      <c r="AR77" s="55">
        <f t="shared" si="11"/>
        <v>-1</v>
      </c>
      <c r="AS77" s="55">
        <f t="shared" si="12"/>
        <v>-1</v>
      </c>
      <c r="AT77" s="55">
        <f t="shared" si="13"/>
        <v>-1</v>
      </c>
      <c r="AU77" s="55">
        <f t="shared" si="14"/>
        <v>-1</v>
      </c>
    </row>
    <row r="78" spans="1:47" x14ac:dyDescent="0.25">
      <c r="A78" s="59"/>
      <c r="B78" s="64">
        <v>10202020101</v>
      </c>
      <c r="C78" s="61" t="s">
        <v>91</v>
      </c>
      <c r="D78" s="62">
        <v>113430382.59817611</v>
      </c>
      <c r="E78" s="62">
        <v>113430382.59817611</v>
      </c>
      <c r="F78" s="62">
        <v>113430382.59817611</v>
      </c>
      <c r="G78" s="62">
        <v>113430382.59817611</v>
      </c>
      <c r="H78" s="62">
        <v>113430382.59817611</v>
      </c>
      <c r="I78" s="62">
        <v>113430382.59817611</v>
      </c>
      <c r="J78" s="62">
        <v>113430382.59817611</v>
      </c>
      <c r="K78" s="62">
        <v>113430382.59817611</v>
      </c>
      <c r="L78" s="62">
        <v>113430382.59817611</v>
      </c>
      <c r="M78" s="62">
        <v>113430382.59817611</v>
      </c>
      <c r="N78" s="62">
        <v>113430382.59817611</v>
      </c>
      <c r="O78" s="62">
        <v>113430382.59817611</v>
      </c>
      <c r="P78" s="62">
        <v>1361164591.178113</v>
      </c>
      <c r="R78" s="62">
        <v>0</v>
      </c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>
        <f t="shared" si="15"/>
        <v>0</v>
      </c>
      <c r="AF78" s="13" t="s">
        <v>120</v>
      </c>
      <c r="AG78" s="25" t="s">
        <v>91</v>
      </c>
      <c r="AH78" s="26">
        <v>0</v>
      </c>
      <c r="AI78" s="62">
        <f t="shared" si="16"/>
        <v>-1</v>
      </c>
      <c r="AJ78" s="62">
        <f t="shared" si="3"/>
        <v>-1</v>
      </c>
      <c r="AK78" s="62">
        <f t="shared" si="4"/>
        <v>-1</v>
      </c>
      <c r="AL78" s="62">
        <f t="shared" si="5"/>
        <v>-1</v>
      </c>
      <c r="AM78" s="62">
        <f t="shared" si="6"/>
        <v>-1</v>
      </c>
      <c r="AN78" s="62">
        <f t="shared" si="7"/>
        <v>-1</v>
      </c>
      <c r="AO78" s="62">
        <f t="shared" si="8"/>
        <v>-1</v>
      </c>
      <c r="AP78" s="62">
        <f t="shared" si="9"/>
        <v>-1</v>
      </c>
      <c r="AQ78" s="62">
        <f t="shared" si="10"/>
        <v>-1</v>
      </c>
      <c r="AR78" s="62">
        <f t="shared" si="11"/>
        <v>-1</v>
      </c>
      <c r="AS78" s="62">
        <f t="shared" si="12"/>
        <v>-1</v>
      </c>
      <c r="AT78" s="62">
        <f t="shared" si="13"/>
        <v>-1</v>
      </c>
      <c r="AU78" s="62">
        <f t="shared" si="14"/>
        <v>-1</v>
      </c>
    </row>
    <row r="79" spans="1:47" x14ac:dyDescent="0.25">
      <c r="A79" s="59"/>
      <c r="B79" s="64">
        <v>10202020102</v>
      </c>
      <c r="C79" s="61" t="s">
        <v>93</v>
      </c>
      <c r="D79" s="62">
        <v>26343255</v>
      </c>
      <c r="E79" s="62">
        <v>26343255</v>
      </c>
      <c r="F79" s="62">
        <v>26343255</v>
      </c>
      <c r="G79" s="62">
        <v>26343255</v>
      </c>
      <c r="H79" s="62">
        <v>26343255</v>
      </c>
      <c r="I79" s="62">
        <v>26343255</v>
      </c>
      <c r="J79" s="62">
        <v>26343255</v>
      </c>
      <c r="K79" s="62">
        <v>26343255</v>
      </c>
      <c r="L79" s="62">
        <v>26343255</v>
      </c>
      <c r="M79" s="62">
        <v>26343255</v>
      </c>
      <c r="N79" s="62">
        <v>26343255</v>
      </c>
      <c r="O79" s="62">
        <v>26343255</v>
      </c>
      <c r="P79" s="62">
        <v>316119060</v>
      </c>
      <c r="R79" s="62">
        <v>0</v>
      </c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>
        <f t="shared" si="15"/>
        <v>0</v>
      </c>
      <c r="AF79" s="13" t="s">
        <v>121</v>
      </c>
      <c r="AG79" s="25" t="s">
        <v>93</v>
      </c>
      <c r="AH79" s="26">
        <v>0</v>
      </c>
      <c r="AI79" s="62">
        <f t="shared" si="16"/>
        <v>-1</v>
      </c>
      <c r="AJ79" s="62">
        <f t="shared" si="3"/>
        <v>-1</v>
      </c>
      <c r="AK79" s="62">
        <f t="shared" si="4"/>
        <v>-1</v>
      </c>
      <c r="AL79" s="62">
        <f t="shared" si="5"/>
        <v>-1</v>
      </c>
      <c r="AM79" s="62">
        <f t="shared" si="6"/>
        <v>-1</v>
      </c>
      <c r="AN79" s="62">
        <f t="shared" si="7"/>
        <v>-1</v>
      </c>
      <c r="AO79" s="62">
        <f t="shared" si="8"/>
        <v>-1</v>
      </c>
      <c r="AP79" s="62">
        <f t="shared" si="9"/>
        <v>-1</v>
      </c>
      <c r="AQ79" s="62">
        <f t="shared" si="10"/>
        <v>-1</v>
      </c>
      <c r="AR79" s="62">
        <f t="shared" si="11"/>
        <v>-1</v>
      </c>
      <c r="AS79" s="62">
        <f t="shared" si="12"/>
        <v>-1</v>
      </c>
      <c r="AT79" s="62">
        <f t="shared" si="13"/>
        <v>-1</v>
      </c>
      <c r="AU79" s="62">
        <f t="shared" si="14"/>
        <v>-1</v>
      </c>
    </row>
    <row r="80" spans="1:47" x14ac:dyDescent="0.25">
      <c r="A80" s="56">
        <v>2023</v>
      </c>
      <c r="B80" s="57" t="s">
        <v>122</v>
      </c>
      <c r="C80" s="58" t="s">
        <v>58</v>
      </c>
      <c r="D80" s="55">
        <v>6720000</v>
      </c>
      <c r="E80" s="55">
        <v>39334070.399999999</v>
      </c>
      <c r="F80" s="55">
        <v>850542383</v>
      </c>
      <c r="G80" s="55">
        <v>39234070.399999999</v>
      </c>
      <c r="H80" s="55">
        <v>11990000</v>
      </c>
      <c r="I80" s="55">
        <v>8611000</v>
      </c>
      <c r="J80" s="55">
        <v>10890000</v>
      </c>
      <c r="K80" s="55">
        <v>14393583</v>
      </c>
      <c r="L80" s="55">
        <v>849676800</v>
      </c>
      <c r="M80" s="55">
        <v>35030420</v>
      </c>
      <c r="N80" s="55">
        <v>452929740</v>
      </c>
      <c r="O80" s="55">
        <v>13428000</v>
      </c>
      <c r="P80" s="55">
        <v>2332780066.8000002</v>
      </c>
      <c r="R80" s="55">
        <v>0</v>
      </c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>
        <f t="shared" si="15"/>
        <v>0</v>
      </c>
      <c r="AF80" s="14" t="s">
        <v>122</v>
      </c>
      <c r="AG80" s="9" t="s">
        <v>58</v>
      </c>
      <c r="AH80" s="10">
        <f>+AH81</f>
        <v>0</v>
      </c>
      <c r="AI80" s="55">
        <f t="shared" si="16"/>
        <v>-1</v>
      </c>
      <c r="AJ80" s="55">
        <f t="shared" si="3"/>
        <v>-1</v>
      </c>
      <c r="AK80" s="55">
        <f t="shared" si="4"/>
        <v>-1</v>
      </c>
      <c r="AL80" s="55">
        <f t="shared" si="5"/>
        <v>-1</v>
      </c>
      <c r="AM80" s="55">
        <f t="shared" si="6"/>
        <v>-1</v>
      </c>
      <c r="AN80" s="55">
        <f t="shared" si="7"/>
        <v>-1</v>
      </c>
      <c r="AO80" s="55">
        <f t="shared" si="8"/>
        <v>-1</v>
      </c>
      <c r="AP80" s="55">
        <f t="shared" si="9"/>
        <v>-1</v>
      </c>
      <c r="AQ80" s="55">
        <f t="shared" si="10"/>
        <v>-1</v>
      </c>
      <c r="AR80" s="55">
        <f t="shared" si="11"/>
        <v>-1</v>
      </c>
      <c r="AS80" s="55">
        <f t="shared" si="12"/>
        <v>-1</v>
      </c>
      <c r="AT80" s="55">
        <f t="shared" si="13"/>
        <v>-1</v>
      </c>
      <c r="AU80" s="55">
        <f t="shared" si="14"/>
        <v>-1</v>
      </c>
    </row>
    <row r="81" spans="1:47" x14ac:dyDescent="0.25">
      <c r="A81" s="56">
        <v>2023</v>
      </c>
      <c r="B81" s="57" t="s">
        <v>123</v>
      </c>
      <c r="C81" s="58" t="s">
        <v>58</v>
      </c>
      <c r="D81" s="55">
        <v>6720000</v>
      </c>
      <c r="E81" s="55">
        <v>39334070.399999999</v>
      </c>
      <c r="F81" s="55">
        <v>850542383</v>
      </c>
      <c r="G81" s="55">
        <v>39234070.399999999</v>
      </c>
      <c r="H81" s="55">
        <v>11990000</v>
      </c>
      <c r="I81" s="55">
        <v>8611000</v>
      </c>
      <c r="J81" s="55">
        <v>10890000</v>
      </c>
      <c r="K81" s="55">
        <v>14393583</v>
      </c>
      <c r="L81" s="55">
        <v>849676800</v>
      </c>
      <c r="M81" s="55">
        <v>35030420</v>
      </c>
      <c r="N81" s="55">
        <v>452929740</v>
      </c>
      <c r="O81" s="55">
        <v>13428000</v>
      </c>
      <c r="P81" s="55">
        <v>2332780066.8000002</v>
      </c>
      <c r="R81" s="55">
        <v>0</v>
      </c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>
        <f t="shared" si="15"/>
        <v>0</v>
      </c>
      <c r="AF81" s="14" t="s">
        <v>123</v>
      </c>
      <c r="AG81" s="9" t="s">
        <v>58</v>
      </c>
      <c r="AH81" s="10">
        <f>+AH82+AH83</f>
        <v>0</v>
      </c>
      <c r="AI81" s="55">
        <f t="shared" si="16"/>
        <v>-1</v>
      </c>
      <c r="AJ81" s="55">
        <f t="shared" si="3"/>
        <v>-1</v>
      </c>
      <c r="AK81" s="55">
        <f t="shared" si="4"/>
        <v>-1</v>
      </c>
      <c r="AL81" s="55">
        <f t="shared" si="5"/>
        <v>-1</v>
      </c>
      <c r="AM81" s="55">
        <f t="shared" si="6"/>
        <v>-1</v>
      </c>
      <c r="AN81" s="55">
        <f t="shared" si="7"/>
        <v>-1</v>
      </c>
      <c r="AO81" s="55">
        <f t="shared" si="8"/>
        <v>-1</v>
      </c>
      <c r="AP81" s="55">
        <f t="shared" si="9"/>
        <v>-1</v>
      </c>
      <c r="AQ81" s="55">
        <f t="shared" si="10"/>
        <v>-1</v>
      </c>
      <c r="AR81" s="55">
        <f t="shared" si="11"/>
        <v>-1</v>
      </c>
      <c r="AS81" s="55">
        <f t="shared" si="12"/>
        <v>-1</v>
      </c>
      <c r="AT81" s="55">
        <f t="shared" si="13"/>
        <v>-1</v>
      </c>
      <c r="AU81" s="55">
        <f t="shared" si="14"/>
        <v>-1</v>
      </c>
    </row>
    <row r="82" spans="1:47" x14ac:dyDescent="0.25">
      <c r="A82" s="59"/>
      <c r="B82" s="64">
        <v>10202030101</v>
      </c>
      <c r="C82" s="61" t="s">
        <v>91</v>
      </c>
      <c r="D82" s="62">
        <v>6720000</v>
      </c>
      <c r="E82" s="62">
        <v>39334070.399999999</v>
      </c>
      <c r="F82" s="62">
        <v>850542383</v>
      </c>
      <c r="G82" s="62">
        <v>39234070.399999999</v>
      </c>
      <c r="H82" s="62">
        <v>11990000</v>
      </c>
      <c r="I82" s="62">
        <v>8611000</v>
      </c>
      <c r="J82" s="62">
        <v>10890000</v>
      </c>
      <c r="K82" s="62">
        <v>14393583</v>
      </c>
      <c r="L82" s="62">
        <v>849676800</v>
      </c>
      <c r="M82" s="62">
        <v>35030420</v>
      </c>
      <c r="N82" s="62">
        <v>13428000</v>
      </c>
      <c r="O82" s="62">
        <v>13428000</v>
      </c>
      <c r="P82" s="62">
        <v>1893278326.8</v>
      </c>
      <c r="R82" s="62">
        <v>0</v>
      </c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>
        <f t="shared" si="15"/>
        <v>0</v>
      </c>
      <c r="AF82" s="13" t="s">
        <v>124</v>
      </c>
      <c r="AG82" s="25" t="s">
        <v>91</v>
      </c>
      <c r="AH82" s="26">
        <v>0</v>
      </c>
      <c r="AI82" s="62">
        <f t="shared" si="16"/>
        <v>-1</v>
      </c>
      <c r="AJ82" s="62">
        <f t="shared" si="3"/>
        <v>-1</v>
      </c>
      <c r="AK82" s="62">
        <f t="shared" si="4"/>
        <v>-1</v>
      </c>
      <c r="AL82" s="62">
        <f t="shared" si="5"/>
        <v>-1</v>
      </c>
      <c r="AM82" s="62">
        <f t="shared" si="6"/>
        <v>-1</v>
      </c>
      <c r="AN82" s="62">
        <f t="shared" si="7"/>
        <v>-1</v>
      </c>
      <c r="AO82" s="62">
        <f t="shared" si="8"/>
        <v>-1</v>
      </c>
      <c r="AP82" s="62">
        <f t="shared" si="9"/>
        <v>-1</v>
      </c>
      <c r="AQ82" s="62">
        <f t="shared" si="10"/>
        <v>-1</v>
      </c>
      <c r="AR82" s="62">
        <f t="shared" si="11"/>
        <v>-1</v>
      </c>
      <c r="AS82" s="62">
        <f t="shared" si="12"/>
        <v>-1</v>
      </c>
      <c r="AT82" s="62">
        <f t="shared" si="13"/>
        <v>-1</v>
      </c>
      <c r="AU82" s="62">
        <f t="shared" si="14"/>
        <v>-1</v>
      </c>
    </row>
    <row r="83" spans="1:47" x14ac:dyDescent="0.25">
      <c r="A83" s="59"/>
      <c r="B83" s="64">
        <v>10202030102</v>
      </c>
      <c r="C83" s="61" t="s">
        <v>93</v>
      </c>
      <c r="D83" s="62">
        <v>0</v>
      </c>
      <c r="E83" s="62">
        <v>0</v>
      </c>
      <c r="F83" s="62">
        <v>0</v>
      </c>
      <c r="G83" s="62">
        <v>0</v>
      </c>
      <c r="H83" s="62">
        <v>0</v>
      </c>
      <c r="I83" s="62">
        <v>0</v>
      </c>
      <c r="J83" s="62">
        <v>0</v>
      </c>
      <c r="K83" s="62">
        <v>0</v>
      </c>
      <c r="L83" s="62">
        <v>0</v>
      </c>
      <c r="M83" s="62">
        <v>0</v>
      </c>
      <c r="N83" s="62">
        <v>439501740</v>
      </c>
      <c r="O83" s="62">
        <v>0</v>
      </c>
      <c r="P83" s="62">
        <v>439501740</v>
      </c>
      <c r="R83" s="62">
        <v>0</v>
      </c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>
        <f t="shared" si="15"/>
        <v>0</v>
      </c>
      <c r="AF83" s="13" t="s">
        <v>125</v>
      </c>
      <c r="AG83" s="25" t="s">
        <v>93</v>
      </c>
      <c r="AH83" s="26">
        <v>0</v>
      </c>
      <c r="AI83" s="62" t="e">
        <f t="shared" si="16"/>
        <v>#DIV/0!</v>
      </c>
      <c r="AJ83" s="62" t="e">
        <f t="shared" si="3"/>
        <v>#DIV/0!</v>
      </c>
      <c r="AK83" s="62" t="e">
        <f t="shared" si="4"/>
        <v>#DIV/0!</v>
      </c>
      <c r="AL83" s="62" t="e">
        <f t="shared" si="5"/>
        <v>#DIV/0!</v>
      </c>
      <c r="AM83" s="62" t="e">
        <f t="shared" si="6"/>
        <v>#DIV/0!</v>
      </c>
      <c r="AN83" s="62" t="e">
        <f t="shared" si="7"/>
        <v>#DIV/0!</v>
      </c>
      <c r="AO83" s="62" t="e">
        <f t="shared" si="8"/>
        <v>#DIV/0!</v>
      </c>
      <c r="AP83" s="62" t="e">
        <f t="shared" si="9"/>
        <v>#DIV/0!</v>
      </c>
      <c r="AQ83" s="62" t="e">
        <f t="shared" si="10"/>
        <v>#DIV/0!</v>
      </c>
      <c r="AR83" s="62" t="e">
        <f t="shared" si="11"/>
        <v>#DIV/0!</v>
      </c>
      <c r="AS83" s="62">
        <f t="shared" si="12"/>
        <v>-1</v>
      </c>
      <c r="AT83" s="62" t="e">
        <f t="shared" si="13"/>
        <v>#DIV/0!</v>
      </c>
      <c r="AU83" s="62">
        <f t="shared" si="14"/>
        <v>-1</v>
      </c>
    </row>
    <row r="84" spans="1:47" x14ac:dyDescent="0.25">
      <c r="A84" s="56">
        <v>2023</v>
      </c>
      <c r="B84" s="57" t="s">
        <v>130</v>
      </c>
      <c r="C84" s="58" t="s">
        <v>64</v>
      </c>
      <c r="D84" s="55">
        <v>84463429.782657698</v>
      </c>
      <c r="E84" s="55">
        <v>121162383.7826577</v>
      </c>
      <c r="F84" s="55">
        <v>82463429.782657698</v>
      </c>
      <c r="G84" s="55">
        <v>77463429.782657698</v>
      </c>
      <c r="H84" s="55">
        <v>77463429.782657698</v>
      </c>
      <c r="I84" s="55">
        <v>77463429.782657698</v>
      </c>
      <c r="J84" s="55">
        <v>125463429.7826577</v>
      </c>
      <c r="K84" s="55">
        <v>82463429.782657698</v>
      </c>
      <c r="L84" s="55">
        <v>80612383.782657698</v>
      </c>
      <c r="M84" s="55">
        <v>77913429.782657698</v>
      </c>
      <c r="N84" s="55">
        <v>77463429.782657698</v>
      </c>
      <c r="O84" s="55">
        <v>77463429.782657698</v>
      </c>
      <c r="P84" s="55">
        <v>1041859065.3918926</v>
      </c>
      <c r="R84" s="55">
        <v>0</v>
      </c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>
        <f t="shared" si="15"/>
        <v>0</v>
      </c>
      <c r="AF84" s="14" t="s">
        <v>126</v>
      </c>
      <c r="AG84" s="9" t="s">
        <v>61</v>
      </c>
      <c r="AH84" s="10">
        <f>+AH85</f>
        <v>0</v>
      </c>
      <c r="AI84" s="55">
        <f t="shared" si="16"/>
        <v>-1</v>
      </c>
      <c r="AJ84" s="55">
        <f t="shared" si="3"/>
        <v>-1</v>
      </c>
      <c r="AK84" s="55">
        <f t="shared" si="4"/>
        <v>-1</v>
      </c>
      <c r="AL84" s="55">
        <f t="shared" si="5"/>
        <v>-1</v>
      </c>
      <c r="AM84" s="55">
        <f t="shared" si="6"/>
        <v>-1</v>
      </c>
      <c r="AN84" s="55">
        <f t="shared" si="7"/>
        <v>-1</v>
      </c>
      <c r="AO84" s="55">
        <f t="shared" si="8"/>
        <v>-1</v>
      </c>
      <c r="AP84" s="55">
        <f t="shared" si="9"/>
        <v>-1</v>
      </c>
      <c r="AQ84" s="55">
        <f t="shared" si="10"/>
        <v>-1</v>
      </c>
      <c r="AR84" s="55">
        <f t="shared" si="11"/>
        <v>-1</v>
      </c>
      <c r="AS84" s="55">
        <f t="shared" si="12"/>
        <v>-1</v>
      </c>
      <c r="AT84" s="55">
        <f t="shared" si="13"/>
        <v>-1</v>
      </c>
      <c r="AU84" s="55">
        <f t="shared" si="14"/>
        <v>-1</v>
      </c>
    </row>
    <row r="85" spans="1:47" x14ac:dyDescent="0.25">
      <c r="A85" s="56">
        <v>2023</v>
      </c>
      <c r="B85" s="57" t="s">
        <v>131</v>
      </c>
      <c r="C85" s="58" t="s">
        <v>64</v>
      </c>
      <c r="D85" s="55">
        <v>84463429.782657698</v>
      </c>
      <c r="E85" s="55">
        <v>121162383.7826577</v>
      </c>
      <c r="F85" s="55">
        <v>82463429.782657698</v>
      </c>
      <c r="G85" s="55">
        <v>77463429.782657698</v>
      </c>
      <c r="H85" s="55">
        <v>77463429.782657698</v>
      </c>
      <c r="I85" s="55">
        <v>77463429.782657698</v>
      </c>
      <c r="J85" s="55">
        <v>125463429.7826577</v>
      </c>
      <c r="K85" s="55">
        <v>82463429.782657698</v>
      </c>
      <c r="L85" s="55">
        <v>80612383.782657698</v>
      </c>
      <c r="M85" s="55">
        <v>77913429.782657698</v>
      </c>
      <c r="N85" s="55">
        <v>77463429.782657698</v>
      </c>
      <c r="O85" s="55">
        <v>77463429.782657698</v>
      </c>
      <c r="P85" s="55">
        <v>1041859065.3918926</v>
      </c>
      <c r="R85" s="55">
        <v>0</v>
      </c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>
        <f t="shared" si="15"/>
        <v>0</v>
      </c>
      <c r="AF85" s="14" t="s">
        <v>127</v>
      </c>
      <c r="AG85" s="9" t="s">
        <v>61</v>
      </c>
      <c r="AH85" s="10">
        <f>+AH86+AH87</f>
        <v>0</v>
      </c>
      <c r="AI85" s="55">
        <f t="shared" si="16"/>
        <v>-1</v>
      </c>
      <c r="AJ85" s="55">
        <f t="shared" si="3"/>
        <v>-1</v>
      </c>
      <c r="AK85" s="55">
        <f t="shared" si="4"/>
        <v>-1</v>
      </c>
      <c r="AL85" s="55">
        <f t="shared" si="5"/>
        <v>-1</v>
      </c>
      <c r="AM85" s="55">
        <f t="shared" si="6"/>
        <v>-1</v>
      </c>
      <c r="AN85" s="55">
        <f t="shared" si="7"/>
        <v>-1</v>
      </c>
      <c r="AO85" s="55">
        <f t="shared" si="8"/>
        <v>-1</v>
      </c>
      <c r="AP85" s="55">
        <f t="shared" si="9"/>
        <v>-1</v>
      </c>
      <c r="AQ85" s="55">
        <f t="shared" si="10"/>
        <v>-1</v>
      </c>
      <c r="AR85" s="55">
        <f t="shared" si="11"/>
        <v>-1</v>
      </c>
      <c r="AS85" s="55">
        <f t="shared" si="12"/>
        <v>-1</v>
      </c>
      <c r="AT85" s="55">
        <f t="shared" si="13"/>
        <v>-1</v>
      </c>
      <c r="AU85" s="55">
        <f t="shared" si="14"/>
        <v>-1</v>
      </c>
    </row>
    <row r="86" spans="1:47" x14ac:dyDescent="0.25">
      <c r="A86" s="59"/>
      <c r="B86" s="64">
        <v>10202050101</v>
      </c>
      <c r="C86" s="61" t="s">
        <v>91</v>
      </c>
      <c r="D86" s="62">
        <v>77333429.782657698</v>
      </c>
      <c r="E86" s="62">
        <v>80032383.782657698</v>
      </c>
      <c r="F86" s="62">
        <v>77333429.782657698</v>
      </c>
      <c r="G86" s="62">
        <v>77333429.782657698</v>
      </c>
      <c r="H86" s="62">
        <v>77333429.782657698</v>
      </c>
      <c r="I86" s="62">
        <v>77333429.782657698</v>
      </c>
      <c r="J86" s="62">
        <v>77333429.782657698</v>
      </c>
      <c r="K86" s="62">
        <v>77333429.782657698</v>
      </c>
      <c r="L86" s="62">
        <v>80032383.782657698</v>
      </c>
      <c r="M86" s="62">
        <v>77333429.782657698</v>
      </c>
      <c r="N86" s="62">
        <v>77333429.782657698</v>
      </c>
      <c r="O86" s="62">
        <v>77333429.782657698</v>
      </c>
      <c r="P86" s="62">
        <v>933399065.39189255</v>
      </c>
      <c r="R86" s="62">
        <v>0</v>
      </c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>
        <f t="shared" si="15"/>
        <v>0</v>
      </c>
      <c r="AF86" s="13" t="s">
        <v>128</v>
      </c>
      <c r="AG86" s="25" t="s">
        <v>91</v>
      </c>
      <c r="AH86" s="26">
        <v>0</v>
      </c>
      <c r="AI86" s="62">
        <f t="shared" si="16"/>
        <v>-1</v>
      </c>
      <c r="AJ86" s="62">
        <f t="shared" si="3"/>
        <v>-1</v>
      </c>
      <c r="AK86" s="62">
        <f t="shared" si="4"/>
        <v>-1</v>
      </c>
      <c r="AL86" s="62">
        <f t="shared" si="5"/>
        <v>-1</v>
      </c>
      <c r="AM86" s="62">
        <f t="shared" si="6"/>
        <v>-1</v>
      </c>
      <c r="AN86" s="62">
        <f t="shared" si="7"/>
        <v>-1</v>
      </c>
      <c r="AO86" s="62">
        <f t="shared" si="8"/>
        <v>-1</v>
      </c>
      <c r="AP86" s="62">
        <f t="shared" si="9"/>
        <v>-1</v>
      </c>
      <c r="AQ86" s="62">
        <f t="shared" si="10"/>
        <v>-1</v>
      </c>
      <c r="AR86" s="62">
        <f t="shared" si="11"/>
        <v>-1</v>
      </c>
      <c r="AS86" s="62">
        <f t="shared" si="12"/>
        <v>-1</v>
      </c>
      <c r="AT86" s="62">
        <f t="shared" si="13"/>
        <v>-1</v>
      </c>
      <c r="AU86" s="62">
        <f t="shared" si="14"/>
        <v>-1</v>
      </c>
    </row>
    <row r="87" spans="1:47" x14ac:dyDescent="0.25">
      <c r="A87" s="59"/>
      <c r="B87" s="64">
        <v>10202050103</v>
      </c>
      <c r="C87" s="61" t="s">
        <v>134</v>
      </c>
      <c r="D87" s="62">
        <v>7130000</v>
      </c>
      <c r="E87" s="62">
        <v>41130000</v>
      </c>
      <c r="F87" s="62">
        <v>5130000</v>
      </c>
      <c r="G87" s="62">
        <v>130000</v>
      </c>
      <c r="H87" s="62">
        <v>130000</v>
      </c>
      <c r="I87" s="62">
        <v>130000</v>
      </c>
      <c r="J87" s="62">
        <v>48130000</v>
      </c>
      <c r="K87" s="62">
        <v>5130000</v>
      </c>
      <c r="L87" s="62">
        <v>580000</v>
      </c>
      <c r="M87" s="62">
        <v>580000</v>
      </c>
      <c r="N87" s="62">
        <v>130000</v>
      </c>
      <c r="O87" s="62">
        <v>130000</v>
      </c>
      <c r="P87" s="62">
        <v>108460000</v>
      </c>
      <c r="R87" s="62">
        <v>0</v>
      </c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>
        <f t="shared" si="15"/>
        <v>0</v>
      </c>
      <c r="AF87" s="13" t="s">
        <v>129</v>
      </c>
      <c r="AG87" s="25" t="s">
        <v>93</v>
      </c>
      <c r="AH87" s="26">
        <v>0</v>
      </c>
      <c r="AI87" s="62">
        <f t="shared" si="16"/>
        <v>-1</v>
      </c>
      <c r="AJ87" s="62">
        <f t="shared" si="3"/>
        <v>-1</v>
      </c>
      <c r="AK87" s="62">
        <f t="shared" si="4"/>
        <v>-1</v>
      </c>
      <c r="AL87" s="62">
        <f t="shared" si="5"/>
        <v>-1</v>
      </c>
      <c r="AM87" s="62">
        <f t="shared" si="6"/>
        <v>-1</v>
      </c>
      <c r="AN87" s="62">
        <f t="shared" si="7"/>
        <v>-1</v>
      </c>
      <c r="AO87" s="62">
        <f t="shared" si="8"/>
        <v>-1</v>
      </c>
      <c r="AP87" s="62">
        <f t="shared" si="9"/>
        <v>-1</v>
      </c>
      <c r="AQ87" s="62">
        <f t="shared" si="10"/>
        <v>-1</v>
      </c>
      <c r="AR87" s="62">
        <f t="shared" si="11"/>
        <v>-1</v>
      </c>
      <c r="AS87" s="62">
        <f t="shared" si="12"/>
        <v>-1</v>
      </c>
      <c r="AT87" s="62">
        <f t="shared" si="13"/>
        <v>-1</v>
      </c>
      <c r="AU87" s="62">
        <f t="shared" si="14"/>
        <v>-1</v>
      </c>
    </row>
    <row r="88" spans="1:47" x14ac:dyDescent="0.25">
      <c r="A88" s="56">
        <v>2023</v>
      </c>
      <c r="B88" s="57" t="s">
        <v>126</v>
      </c>
      <c r="C88" s="58" t="s">
        <v>61</v>
      </c>
      <c r="D88" s="55">
        <v>91839205.452866673</v>
      </c>
      <c r="E88" s="55">
        <v>93209205.452866673</v>
      </c>
      <c r="F88" s="55">
        <v>103575098.45286667</v>
      </c>
      <c r="G88" s="55">
        <v>92109205.452866673</v>
      </c>
      <c r="H88" s="55">
        <v>92109205.452866673</v>
      </c>
      <c r="I88" s="55">
        <v>91839205.452866673</v>
      </c>
      <c r="J88" s="55">
        <v>91839205.452866673</v>
      </c>
      <c r="K88" s="55">
        <v>103305098.45286667</v>
      </c>
      <c r="L88" s="55">
        <v>92109205.452866673</v>
      </c>
      <c r="M88" s="55">
        <v>92109205.452866673</v>
      </c>
      <c r="N88" s="55">
        <v>92109205.452866673</v>
      </c>
      <c r="O88" s="55">
        <v>92109205.452866673</v>
      </c>
      <c r="P88" s="55">
        <v>1128262251.4344001</v>
      </c>
      <c r="R88" s="55">
        <v>0</v>
      </c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>
        <f t="shared" si="15"/>
        <v>0</v>
      </c>
      <c r="AF88" s="14" t="s">
        <v>130</v>
      </c>
      <c r="AG88" s="9" t="s">
        <v>64</v>
      </c>
      <c r="AH88" s="10">
        <f>+AH89</f>
        <v>0</v>
      </c>
      <c r="AI88" s="55">
        <f t="shared" si="16"/>
        <v>-1</v>
      </c>
      <c r="AJ88" s="55">
        <f t="shared" ref="AJ88:AJ151" si="17">+(S88-E88)/E88</f>
        <v>-1</v>
      </c>
      <c r="AK88" s="55">
        <f t="shared" ref="AK88:AK151" si="18">+(T88-F88)/F88</f>
        <v>-1</v>
      </c>
      <c r="AL88" s="55">
        <f t="shared" ref="AL88:AL151" si="19">+(U88-G88)/G88</f>
        <v>-1</v>
      </c>
      <c r="AM88" s="55">
        <f t="shared" ref="AM88:AM151" si="20">+(V88-H88)/H88</f>
        <v>-1</v>
      </c>
      <c r="AN88" s="55">
        <f t="shared" ref="AN88:AN151" si="21">+(W88-I88)/I88</f>
        <v>-1</v>
      </c>
      <c r="AO88" s="55">
        <f t="shared" ref="AO88:AO151" si="22">+(X88-J88)/J88</f>
        <v>-1</v>
      </c>
      <c r="AP88" s="55">
        <f t="shared" ref="AP88:AP151" si="23">+(Y88-K88)/K88</f>
        <v>-1</v>
      </c>
      <c r="AQ88" s="55">
        <f t="shared" ref="AQ88:AQ151" si="24">+(Z88-L88)/L88</f>
        <v>-1</v>
      </c>
      <c r="AR88" s="55">
        <f t="shared" ref="AR88:AR151" si="25">+(AA88-M88)/M88</f>
        <v>-1</v>
      </c>
      <c r="AS88" s="55">
        <f t="shared" ref="AS88:AS151" si="26">+(AB88-N88)/N88</f>
        <v>-1</v>
      </c>
      <c r="AT88" s="55">
        <f t="shared" ref="AT88:AT151" si="27">+(AC88-O88)/O88</f>
        <v>-1</v>
      </c>
      <c r="AU88" s="55">
        <f t="shared" ref="AU88:AU151" si="28">+(AD88-P88)/P88</f>
        <v>-1</v>
      </c>
    </row>
    <row r="89" spans="1:47" x14ac:dyDescent="0.25">
      <c r="A89" s="56">
        <v>2023</v>
      </c>
      <c r="B89" s="57" t="s">
        <v>127</v>
      </c>
      <c r="C89" s="58" t="s">
        <v>61</v>
      </c>
      <c r="D89" s="55">
        <v>91839205.452866673</v>
      </c>
      <c r="E89" s="55">
        <v>93209205.452866673</v>
      </c>
      <c r="F89" s="55">
        <v>103575098.45286667</v>
      </c>
      <c r="G89" s="55">
        <v>92109205.452866673</v>
      </c>
      <c r="H89" s="55">
        <v>92109205.452866673</v>
      </c>
      <c r="I89" s="55">
        <v>91839205.452866673</v>
      </c>
      <c r="J89" s="55">
        <v>91839205.452866673</v>
      </c>
      <c r="K89" s="55">
        <v>103305098.45286667</v>
      </c>
      <c r="L89" s="55">
        <v>92109205.452866673</v>
      </c>
      <c r="M89" s="55">
        <v>92109205.452866673</v>
      </c>
      <c r="N89" s="55">
        <v>92109205.452866673</v>
      </c>
      <c r="O89" s="55">
        <v>92109205.452866673</v>
      </c>
      <c r="P89" s="55">
        <v>1128262251.4344001</v>
      </c>
      <c r="R89" s="55">
        <v>0</v>
      </c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>
        <f t="shared" si="15"/>
        <v>0</v>
      </c>
      <c r="AF89" s="14" t="s">
        <v>131</v>
      </c>
      <c r="AG89" s="9" t="s">
        <v>64</v>
      </c>
      <c r="AH89" s="10">
        <f>+AH90+AH91</f>
        <v>0</v>
      </c>
      <c r="AI89" s="55">
        <f t="shared" si="16"/>
        <v>-1</v>
      </c>
      <c r="AJ89" s="55">
        <f t="shared" si="17"/>
        <v>-1</v>
      </c>
      <c r="AK89" s="55">
        <f t="shared" si="18"/>
        <v>-1</v>
      </c>
      <c r="AL89" s="55">
        <f t="shared" si="19"/>
        <v>-1</v>
      </c>
      <c r="AM89" s="55">
        <f t="shared" si="20"/>
        <v>-1</v>
      </c>
      <c r="AN89" s="55">
        <f t="shared" si="21"/>
        <v>-1</v>
      </c>
      <c r="AO89" s="55">
        <f t="shared" si="22"/>
        <v>-1</v>
      </c>
      <c r="AP89" s="55">
        <f t="shared" si="23"/>
        <v>-1</v>
      </c>
      <c r="AQ89" s="55">
        <f t="shared" si="24"/>
        <v>-1</v>
      </c>
      <c r="AR89" s="55">
        <f t="shared" si="25"/>
        <v>-1</v>
      </c>
      <c r="AS89" s="55">
        <f t="shared" si="26"/>
        <v>-1</v>
      </c>
      <c r="AT89" s="55">
        <f t="shared" si="27"/>
        <v>-1</v>
      </c>
      <c r="AU89" s="55">
        <f t="shared" si="28"/>
        <v>-1</v>
      </c>
    </row>
    <row r="90" spans="1:47" x14ac:dyDescent="0.25">
      <c r="A90" s="59"/>
      <c r="B90" s="64">
        <v>10202040101</v>
      </c>
      <c r="C90" s="61" t="s">
        <v>91</v>
      </c>
      <c r="D90" s="62">
        <v>78959205.452866673</v>
      </c>
      <c r="E90" s="62">
        <v>80329205.452866673</v>
      </c>
      <c r="F90" s="62">
        <v>90695098.452866673</v>
      </c>
      <c r="G90" s="62">
        <v>79229205.452866673</v>
      </c>
      <c r="H90" s="62">
        <v>79229205.452866673</v>
      </c>
      <c r="I90" s="62">
        <v>78959205.452866673</v>
      </c>
      <c r="J90" s="62">
        <v>78959205.452866673</v>
      </c>
      <c r="K90" s="62">
        <v>90425098.452866673</v>
      </c>
      <c r="L90" s="62">
        <v>79229205.452866673</v>
      </c>
      <c r="M90" s="62">
        <v>79229205.452866673</v>
      </c>
      <c r="N90" s="62">
        <v>79229205.452866673</v>
      </c>
      <c r="O90" s="62">
        <v>79229205.452866673</v>
      </c>
      <c r="P90" s="62">
        <v>973702251.43440008</v>
      </c>
      <c r="R90" s="62">
        <v>0</v>
      </c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>
        <f t="shared" si="15"/>
        <v>0</v>
      </c>
      <c r="AF90" s="13" t="s">
        <v>132</v>
      </c>
      <c r="AG90" s="25" t="s">
        <v>91</v>
      </c>
      <c r="AH90" s="26">
        <v>0</v>
      </c>
      <c r="AI90" s="62">
        <f t="shared" si="16"/>
        <v>-1</v>
      </c>
      <c r="AJ90" s="62">
        <f t="shared" si="17"/>
        <v>-1</v>
      </c>
      <c r="AK90" s="62">
        <f t="shared" si="18"/>
        <v>-1</v>
      </c>
      <c r="AL90" s="62">
        <f t="shared" si="19"/>
        <v>-1</v>
      </c>
      <c r="AM90" s="62">
        <f t="shared" si="20"/>
        <v>-1</v>
      </c>
      <c r="AN90" s="62">
        <f t="shared" si="21"/>
        <v>-1</v>
      </c>
      <c r="AO90" s="62">
        <f t="shared" si="22"/>
        <v>-1</v>
      </c>
      <c r="AP90" s="62">
        <f t="shared" si="23"/>
        <v>-1</v>
      </c>
      <c r="AQ90" s="62">
        <f t="shared" si="24"/>
        <v>-1</v>
      </c>
      <c r="AR90" s="62">
        <f t="shared" si="25"/>
        <v>-1</v>
      </c>
      <c r="AS90" s="62">
        <f t="shared" si="26"/>
        <v>-1</v>
      </c>
      <c r="AT90" s="62">
        <f t="shared" si="27"/>
        <v>-1</v>
      </c>
      <c r="AU90" s="62">
        <f t="shared" si="28"/>
        <v>-1</v>
      </c>
    </row>
    <row r="91" spans="1:47" x14ac:dyDescent="0.25">
      <c r="A91" s="59"/>
      <c r="B91" s="64">
        <v>10202040102</v>
      </c>
      <c r="C91" s="61" t="s">
        <v>93</v>
      </c>
      <c r="D91" s="62">
        <v>12880000</v>
      </c>
      <c r="E91" s="62">
        <v>12880000</v>
      </c>
      <c r="F91" s="62">
        <v>12880000</v>
      </c>
      <c r="G91" s="62">
        <v>12880000</v>
      </c>
      <c r="H91" s="62">
        <v>12880000</v>
      </c>
      <c r="I91" s="62">
        <v>12880000</v>
      </c>
      <c r="J91" s="62">
        <v>12880000</v>
      </c>
      <c r="K91" s="62">
        <v>12880000</v>
      </c>
      <c r="L91" s="62">
        <v>12880000</v>
      </c>
      <c r="M91" s="62">
        <v>12880000</v>
      </c>
      <c r="N91" s="62">
        <v>12880000</v>
      </c>
      <c r="O91" s="62">
        <v>12880000</v>
      </c>
      <c r="P91" s="62">
        <v>154560000</v>
      </c>
      <c r="R91" s="62">
        <v>0</v>
      </c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>
        <f t="shared" si="15"/>
        <v>0</v>
      </c>
      <c r="AF91" s="13" t="s">
        <v>133</v>
      </c>
      <c r="AG91" s="25" t="s">
        <v>134</v>
      </c>
      <c r="AH91" s="26">
        <v>0</v>
      </c>
      <c r="AI91" s="62">
        <f t="shared" si="16"/>
        <v>-1</v>
      </c>
      <c r="AJ91" s="62">
        <f t="shared" si="17"/>
        <v>-1</v>
      </c>
      <c r="AK91" s="62">
        <f t="shared" si="18"/>
        <v>-1</v>
      </c>
      <c r="AL91" s="62">
        <f t="shared" si="19"/>
        <v>-1</v>
      </c>
      <c r="AM91" s="62">
        <f t="shared" si="20"/>
        <v>-1</v>
      </c>
      <c r="AN91" s="62">
        <f t="shared" si="21"/>
        <v>-1</v>
      </c>
      <c r="AO91" s="62">
        <f t="shared" si="22"/>
        <v>-1</v>
      </c>
      <c r="AP91" s="62">
        <f t="shared" si="23"/>
        <v>-1</v>
      </c>
      <c r="AQ91" s="62">
        <f t="shared" si="24"/>
        <v>-1</v>
      </c>
      <c r="AR91" s="62">
        <f t="shared" si="25"/>
        <v>-1</v>
      </c>
      <c r="AS91" s="62">
        <f t="shared" si="26"/>
        <v>-1</v>
      </c>
      <c r="AT91" s="62">
        <f t="shared" si="27"/>
        <v>-1</v>
      </c>
      <c r="AU91" s="62">
        <f t="shared" si="28"/>
        <v>-1</v>
      </c>
    </row>
    <row r="92" spans="1:47" x14ac:dyDescent="0.25">
      <c r="A92" s="56">
        <v>2023</v>
      </c>
      <c r="B92" s="57" t="s">
        <v>135</v>
      </c>
      <c r="C92" s="58" t="s">
        <v>67</v>
      </c>
      <c r="D92" s="55">
        <v>52969404.089649998</v>
      </c>
      <c r="E92" s="55">
        <v>54051904.089649998</v>
      </c>
      <c r="F92" s="55">
        <v>54901904.089649998</v>
      </c>
      <c r="G92" s="55">
        <v>53171904.089649998</v>
      </c>
      <c r="H92" s="55">
        <v>53171904.089649998</v>
      </c>
      <c r="I92" s="55">
        <v>52969404.089649998</v>
      </c>
      <c r="J92" s="55">
        <v>52969404.089649998</v>
      </c>
      <c r="K92" s="55">
        <v>55579404.089649998</v>
      </c>
      <c r="L92" s="55">
        <v>53171904.089649998</v>
      </c>
      <c r="M92" s="55">
        <v>53171904.089649998</v>
      </c>
      <c r="N92" s="55">
        <v>53171904.089649998</v>
      </c>
      <c r="O92" s="55">
        <v>53171904.089649998</v>
      </c>
      <c r="P92" s="55">
        <v>642472849.07579994</v>
      </c>
      <c r="R92" s="55">
        <v>0</v>
      </c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>
        <f t="shared" si="15"/>
        <v>0</v>
      </c>
      <c r="AF92" s="14" t="s">
        <v>135</v>
      </c>
      <c r="AG92" s="9" t="s">
        <v>67</v>
      </c>
      <c r="AH92" s="10">
        <f>+AH93</f>
        <v>0</v>
      </c>
      <c r="AI92" s="55">
        <f t="shared" si="16"/>
        <v>-1</v>
      </c>
      <c r="AJ92" s="55">
        <f t="shared" si="17"/>
        <v>-1</v>
      </c>
      <c r="AK92" s="55">
        <f t="shared" si="18"/>
        <v>-1</v>
      </c>
      <c r="AL92" s="55">
        <f t="shared" si="19"/>
        <v>-1</v>
      </c>
      <c r="AM92" s="55">
        <f t="shared" si="20"/>
        <v>-1</v>
      </c>
      <c r="AN92" s="55">
        <f t="shared" si="21"/>
        <v>-1</v>
      </c>
      <c r="AO92" s="55">
        <f t="shared" si="22"/>
        <v>-1</v>
      </c>
      <c r="AP92" s="55">
        <f t="shared" si="23"/>
        <v>-1</v>
      </c>
      <c r="AQ92" s="55">
        <f t="shared" si="24"/>
        <v>-1</v>
      </c>
      <c r="AR92" s="55">
        <f t="shared" si="25"/>
        <v>-1</v>
      </c>
      <c r="AS92" s="55">
        <f t="shared" si="26"/>
        <v>-1</v>
      </c>
      <c r="AT92" s="55">
        <f t="shared" si="27"/>
        <v>-1</v>
      </c>
      <c r="AU92" s="55">
        <f t="shared" si="28"/>
        <v>-1</v>
      </c>
    </row>
    <row r="93" spans="1:47" x14ac:dyDescent="0.25">
      <c r="A93" s="56">
        <v>2023</v>
      </c>
      <c r="B93" s="57" t="s">
        <v>136</v>
      </c>
      <c r="C93" s="58" t="s">
        <v>67</v>
      </c>
      <c r="D93" s="55">
        <v>52969404.089649998</v>
      </c>
      <c r="E93" s="55">
        <v>54051904.089649998</v>
      </c>
      <c r="F93" s="55">
        <v>54901904.089649998</v>
      </c>
      <c r="G93" s="55">
        <v>53171904.089649998</v>
      </c>
      <c r="H93" s="55">
        <v>53171904.089649998</v>
      </c>
      <c r="I93" s="55">
        <v>52969404.089649998</v>
      </c>
      <c r="J93" s="55">
        <v>52969404.089649998</v>
      </c>
      <c r="K93" s="55">
        <v>55579404.089649998</v>
      </c>
      <c r="L93" s="55">
        <v>53171904.089649998</v>
      </c>
      <c r="M93" s="55">
        <v>53171904.089649998</v>
      </c>
      <c r="N93" s="55">
        <v>53171904.089649998</v>
      </c>
      <c r="O93" s="55">
        <v>53171904.089649998</v>
      </c>
      <c r="P93" s="55">
        <v>642472849.07579994</v>
      </c>
      <c r="R93" s="55">
        <v>0</v>
      </c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>
        <f t="shared" si="15"/>
        <v>0</v>
      </c>
      <c r="AF93" s="14" t="s">
        <v>136</v>
      </c>
      <c r="AG93" s="9" t="s">
        <v>67</v>
      </c>
      <c r="AH93" s="10">
        <f>+AH94</f>
        <v>0</v>
      </c>
      <c r="AI93" s="55">
        <f t="shared" si="16"/>
        <v>-1</v>
      </c>
      <c r="AJ93" s="55">
        <f t="shared" si="17"/>
        <v>-1</v>
      </c>
      <c r="AK93" s="55">
        <f t="shared" si="18"/>
        <v>-1</v>
      </c>
      <c r="AL93" s="55">
        <f t="shared" si="19"/>
        <v>-1</v>
      </c>
      <c r="AM93" s="55">
        <f t="shared" si="20"/>
        <v>-1</v>
      </c>
      <c r="AN93" s="55">
        <f t="shared" si="21"/>
        <v>-1</v>
      </c>
      <c r="AO93" s="55">
        <f t="shared" si="22"/>
        <v>-1</v>
      </c>
      <c r="AP93" s="55">
        <f t="shared" si="23"/>
        <v>-1</v>
      </c>
      <c r="AQ93" s="55">
        <f t="shared" si="24"/>
        <v>-1</v>
      </c>
      <c r="AR93" s="55">
        <f t="shared" si="25"/>
        <v>-1</v>
      </c>
      <c r="AS93" s="55">
        <f t="shared" si="26"/>
        <v>-1</v>
      </c>
      <c r="AT93" s="55">
        <f t="shared" si="27"/>
        <v>-1</v>
      </c>
      <c r="AU93" s="55">
        <f t="shared" si="28"/>
        <v>-1</v>
      </c>
    </row>
    <row r="94" spans="1:47" x14ac:dyDescent="0.25">
      <c r="A94" s="59"/>
      <c r="B94" s="64">
        <v>10202060101</v>
      </c>
      <c r="C94" s="61" t="s">
        <v>91</v>
      </c>
      <c r="D94" s="62">
        <v>52969404.089649998</v>
      </c>
      <c r="E94" s="62">
        <v>54051904.089649998</v>
      </c>
      <c r="F94" s="62">
        <v>54901904.089649998</v>
      </c>
      <c r="G94" s="62">
        <v>53171904.089649998</v>
      </c>
      <c r="H94" s="62">
        <v>53171904.089649998</v>
      </c>
      <c r="I94" s="62">
        <v>52969404.089649998</v>
      </c>
      <c r="J94" s="62">
        <v>52969404.089649998</v>
      </c>
      <c r="K94" s="62">
        <v>55579404.089649998</v>
      </c>
      <c r="L94" s="62">
        <v>53171904.089649998</v>
      </c>
      <c r="M94" s="62">
        <v>53171904.089649998</v>
      </c>
      <c r="N94" s="62">
        <v>53171904.089649998</v>
      </c>
      <c r="O94" s="62">
        <v>53171904.089649998</v>
      </c>
      <c r="P94" s="62">
        <v>642472849.07579994</v>
      </c>
      <c r="R94" s="62">
        <v>0</v>
      </c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>
        <f t="shared" si="15"/>
        <v>0</v>
      </c>
      <c r="AF94" s="13" t="s">
        <v>137</v>
      </c>
      <c r="AG94" s="25" t="s">
        <v>91</v>
      </c>
      <c r="AH94" s="26">
        <v>0</v>
      </c>
      <c r="AI94" s="62">
        <f t="shared" si="16"/>
        <v>-1</v>
      </c>
      <c r="AJ94" s="62">
        <f t="shared" si="17"/>
        <v>-1</v>
      </c>
      <c r="AK94" s="62">
        <f t="shared" si="18"/>
        <v>-1</v>
      </c>
      <c r="AL94" s="62">
        <f t="shared" si="19"/>
        <v>-1</v>
      </c>
      <c r="AM94" s="62">
        <f t="shared" si="20"/>
        <v>-1</v>
      </c>
      <c r="AN94" s="62">
        <f t="shared" si="21"/>
        <v>-1</v>
      </c>
      <c r="AO94" s="62">
        <f t="shared" si="22"/>
        <v>-1</v>
      </c>
      <c r="AP94" s="62">
        <f t="shared" si="23"/>
        <v>-1</v>
      </c>
      <c r="AQ94" s="62">
        <f t="shared" si="24"/>
        <v>-1</v>
      </c>
      <c r="AR94" s="62">
        <f t="shared" si="25"/>
        <v>-1</v>
      </c>
      <c r="AS94" s="62">
        <f t="shared" si="26"/>
        <v>-1</v>
      </c>
      <c r="AT94" s="62">
        <f t="shared" si="27"/>
        <v>-1</v>
      </c>
      <c r="AU94" s="62">
        <f t="shared" si="28"/>
        <v>-1</v>
      </c>
    </row>
    <row r="95" spans="1:47" x14ac:dyDescent="0.25">
      <c r="A95" s="56">
        <v>2023</v>
      </c>
      <c r="B95" s="57" t="s">
        <v>138</v>
      </c>
      <c r="C95" s="58" t="s">
        <v>70</v>
      </c>
      <c r="D95" s="55">
        <v>43073333</v>
      </c>
      <c r="E95" s="55">
        <v>43086486</v>
      </c>
      <c r="F95" s="55">
        <v>43086486</v>
      </c>
      <c r="G95" s="55">
        <v>43086486</v>
      </c>
      <c r="H95" s="55">
        <v>43086486</v>
      </c>
      <c r="I95" s="55">
        <v>43073333</v>
      </c>
      <c r="J95" s="55">
        <v>43073333</v>
      </c>
      <c r="K95" s="55">
        <v>43073333</v>
      </c>
      <c r="L95" s="55">
        <v>43086486</v>
      </c>
      <c r="M95" s="55">
        <v>43086486</v>
      </c>
      <c r="N95" s="55">
        <v>43086486</v>
      </c>
      <c r="O95" s="55">
        <v>231576331</v>
      </c>
      <c r="P95" s="55">
        <v>705475065</v>
      </c>
      <c r="R95" s="55">
        <v>0</v>
      </c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>
        <f t="shared" si="15"/>
        <v>0</v>
      </c>
      <c r="AF95" s="11" t="s">
        <v>138</v>
      </c>
      <c r="AG95" s="5" t="s">
        <v>70</v>
      </c>
      <c r="AH95" s="6">
        <f>+AH96</f>
        <v>0</v>
      </c>
      <c r="AI95" s="55">
        <f t="shared" si="16"/>
        <v>-1</v>
      </c>
      <c r="AJ95" s="55">
        <f t="shared" si="17"/>
        <v>-1</v>
      </c>
      <c r="AK95" s="55">
        <f t="shared" si="18"/>
        <v>-1</v>
      </c>
      <c r="AL95" s="55">
        <f t="shared" si="19"/>
        <v>-1</v>
      </c>
      <c r="AM95" s="55">
        <f t="shared" si="20"/>
        <v>-1</v>
      </c>
      <c r="AN95" s="55">
        <f t="shared" si="21"/>
        <v>-1</v>
      </c>
      <c r="AO95" s="55">
        <f t="shared" si="22"/>
        <v>-1</v>
      </c>
      <c r="AP95" s="55">
        <f t="shared" si="23"/>
        <v>-1</v>
      </c>
      <c r="AQ95" s="55">
        <f t="shared" si="24"/>
        <v>-1</v>
      </c>
      <c r="AR95" s="55">
        <f t="shared" si="25"/>
        <v>-1</v>
      </c>
      <c r="AS95" s="55">
        <f t="shared" si="26"/>
        <v>-1</v>
      </c>
      <c r="AT95" s="55">
        <f t="shared" si="27"/>
        <v>-1</v>
      </c>
      <c r="AU95" s="55">
        <f t="shared" si="28"/>
        <v>-1</v>
      </c>
    </row>
    <row r="96" spans="1:47" x14ac:dyDescent="0.25">
      <c r="A96" s="56">
        <v>2023</v>
      </c>
      <c r="B96" s="57" t="s">
        <v>139</v>
      </c>
      <c r="C96" s="58" t="s">
        <v>72</v>
      </c>
      <c r="D96" s="55">
        <v>43073333</v>
      </c>
      <c r="E96" s="55">
        <v>43086486</v>
      </c>
      <c r="F96" s="55">
        <v>43086486</v>
      </c>
      <c r="G96" s="55">
        <v>43086486</v>
      </c>
      <c r="H96" s="55">
        <v>43086486</v>
      </c>
      <c r="I96" s="55">
        <v>43073333</v>
      </c>
      <c r="J96" s="55">
        <v>43073333</v>
      </c>
      <c r="K96" s="55">
        <v>43073333</v>
      </c>
      <c r="L96" s="55">
        <v>43086486</v>
      </c>
      <c r="M96" s="55">
        <v>43086486</v>
      </c>
      <c r="N96" s="55">
        <v>43086486</v>
      </c>
      <c r="O96" s="55">
        <v>231576331</v>
      </c>
      <c r="P96" s="55">
        <v>705475065</v>
      </c>
      <c r="R96" s="55">
        <v>0</v>
      </c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>
        <f t="shared" si="15"/>
        <v>0</v>
      </c>
      <c r="AF96" s="14" t="s">
        <v>139</v>
      </c>
      <c r="AG96" s="9" t="s">
        <v>72</v>
      </c>
      <c r="AH96" s="10">
        <f>+AH97+AH98+AH99</f>
        <v>0</v>
      </c>
      <c r="AI96" s="55">
        <f t="shared" si="16"/>
        <v>-1</v>
      </c>
      <c r="AJ96" s="55">
        <f t="shared" si="17"/>
        <v>-1</v>
      </c>
      <c r="AK96" s="55">
        <f t="shared" si="18"/>
        <v>-1</v>
      </c>
      <c r="AL96" s="55">
        <f t="shared" si="19"/>
        <v>-1</v>
      </c>
      <c r="AM96" s="55">
        <f t="shared" si="20"/>
        <v>-1</v>
      </c>
      <c r="AN96" s="55">
        <f t="shared" si="21"/>
        <v>-1</v>
      </c>
      <c r="AO96" s="55">
        <f t="shared" si="22"/>
        <v>-1</v>
      </c>
      <c r="AP96" s="55">
        <f t="shared" si="23"/>
        <v>-1</v>
      </c>
      <c r="AQ96" s="55">
        <f t="shared" si="24"/>
        <v>-1</v>
      </c>
      <c r="AR96" s="55">
        <f t="shared" si="25"/>
        <v>-1</v>
      </c>
      <c r="AS96" s="55">
        <f t="shared" si="26"/>
        <v>-1</v>
      </c>
      <c r="AT96" s="55">
        <f t="shared" si="27"/>
        <v>-1</v>
      </c>
      <c r="AU96" s="55">
        <f t="shared" si="28"/>
        <v>-1</v>
      </c>
    </row>
    <row r="97" spans="1:47" x14ac:dyDescent="0.25">
      <c r="A97" s="59">
        <v>2023</v>
      </c>
      <c r="B97" s="64">
        <v>102030102</v>
      </c>
      <c r="C97" s="61" t="s">
        <v>141</v>
      </c>
      <c r="D97" s="62">
        <v>0</v>
      </c>
      <c r="E97" s="62">
        <v>13153</v>
      </c>
      <c r="F97" s="62">
        <v>13153</v>
      </c>
      <c r="G97" s="62">
        <v>13153</v>
      </c>
      <c r="H97" s="62">
        <v>13153</v>
      </c>
      <c r="I97" s="62">
        <v>0</v>
      </c>
      <c r="J97" s="62">
        <v>0</v>
      </c>
      <c r="K97" s="62">
        <v>0</v>
      </c>
      <c r="L97" s="62">
        <v>13153</v>
      </c>
      <c r="M97" s="62">
        <v>13153</v>
      </c>
      <c r="N97" s="62">
        <v>13153</v>
      </c>
      <c r="O97" s="62">
        <v>169058524</v>
      </c>
      <c r="P97" s="62">
        <v>169150595</v>
      </c>
      <c r="R97" s="62">
        <v>0</v>
      </c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>
        <f t="shared" si="15"/>
        <v>0</v>
      </c>
      <c r="AF97" s="13" t="s">
        <v>140</v>
      </c>
      <c r="AG97" s="25" t="s">
        <v>141</v>
      </c>
      <c r="AH97" s="26">
        <v>0</v>
      </c>
      <c r="AI97" s="62" t="e">
        <f t="shared" si="16"/>
        <v>#DIV/0!</v>
      </c>
      <c r="AJ97" s="62">
        <f t="shared" si="17"/>
        <v>-1</v>
      </c>
      <c r="AK97" s="62">
        <f t="shared" si="18"/>
        <v>-1</v>
      </c>
      <c r="AL97" s="62">
        <f t="shared" si="19"/>
        <v>-1</v>
      </c>
      <c r="AM97" s="62">
        <f t="shared" si="20"/>
        <v>-1</v>
      </c>
      <c r="AN97" s="62" t="e">
        <f t="shared" si="21"/>
        <v>#DIV/0!</v>
      </c>
      <c r="AO97" s="62" t="e">
        <f t="shared" si="22"/>
        <v>#DIV/0!</v>
      </c>
      <c r="AP97" s="62" t="e">
        <f t="shared" si="23"/>
        <v>#DIV/0!</v>
      </c>
      <c r="AQ97" s="62">
        <f t="shared" si="24"/>
        <v>-1</v>
      </c>
      <c r="AR97" s="62">
        <f t="shared" si="25"/>
        <v>-1</v>
      </c>
      <c r="AS97" s="62">
        <f t="shared" si="26"/>
        <v>-1</v>
      </c>
      <c r="AT97" s="62">
        <f t="shared" si="27"/>
        <v>-1</v>
      </c>
      <c r="AU97" s="62">
        <f t="shared" si="28"/>
        <v>-1</v>
      </c>
    </row>
    <row r="98" spans="1:47" x14ac:dyDescent="0.25">
      <c r="A98" s="59">
        <v>2023</v>
      </c>
      <c r="B98" s="64" t="s">
        <v>142</v>
      </c>
      <c r="C98" s="61" t="s">
        <v>76</v>
      </c>
      <c r="D98" s="62">
        <v>0</v>
      </c>
      <c r="E98" s="62">
        <v>0</v>
      </c>
      <c r="F98" s="62">
        <v>0</v>
      </c>
      <c r="G98" s="62">
        <v>0</v>
      </c>
      <c r="H98" s="62">
        <v>0</v>
      </c>
      <c r="I98" s="62">
        <v>0</v>
      </c>
      <c r="J98" s="62">
        <v>0</v>
      </c>
      <c r="K98" s="62">
        <v>0</v>
      </c>
      <c r="L98" s="62">
        <v>0</v>
      </c>
      <c r="M98" s="62">
        <v>0</v>
      </c>
      <c r="N98" s="62">
        <v>0</v>
      </c>
      <c r="O98" s="62">
        <v>19444474</v>
      </c>
      <c r="P98" s="62">
        <v>19444474</v>
      </c>
      <c r="R98" s="62">
        <v>0</v>
      </c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>
        <f t="shared" si="15"/>
        <v>0</v>
      </c>
      <c r="AF98" s="13" t="s">
        <v>142</v>
      </c>
      <c r="AG98" s="25" t="s">
        <v>76</v>
      </c>
      <c r="AH98" s="26">
        <v>0</v>
      </c>
      <c r="AI98" s="62" t="e">
        <f t="shared" si="16"/>
        <v>#DIV/0!</v>
      </c>
      <c r="AJ98" s="62" t="e">
        <f t="shared" si="17"/>
        <v>#DIV/0!</v>
      </c>
      <c r="AK98" s="62" t="e">
        <f t="shared" si="18"/>
        <v>#DIV/0!</v>
      </c>
      <c r="AL98" s="62" t="e">
        <f t="shared" si="19"/>
        <v>#DIV/0!</v>
      </c>
      <c r="AM98" s="62" t="e">
        <f t="shared" si="20"/>
        <v>#DIV/0!</v>
      </c>
      <c r="AN98" s="62" t="e">
        <f t="shared" si="21"/>
        <v>#DIV/0!</v>
      </c>
      <c r="AO98" s="62" t="e">
        <f t="shared" si="22"/>
        <v>#DIV/0!</v>
      </c>
      <c r="AP98" s="62" t="e">
        <f t="shared" si="23"/>
        <v>#DIV/0!</v>
      </c>
      <c r="AQ98" s="62" t="e">
        <f t="shared" si="24"/>
        <v>#DIV/0!</v>
      </c>
      <c r="AR98" s="62" t="e">
        <f t="shared" si="25"/>
        <v>#DIV/0!</v>
      </c>
      <c r="AS98" s="62" t="e">
        <f t="shared" si="26"/>
        <v>#DIV/0!</v>
      </c>
      <c r="AT98" s="62">
        <f t="shared" si="27"/>
        <v>-1</v>
      </c>
      <c r="AU98" s="62">
        <f t="shared" si="28"/>
        <v>-1</v>
      </c>
    </row>
    <row r="99" spans="1:47" x14ac:dyDescent="0.25">
      <c r="A99" s="59">
        <v>2023</v>
      </c>
      <c r="B99" s="64" t="s">
        <v>143</v>
      </c>
      <c r="C99" s="61" t="s">
        <v>84</v>
      </c>
      <c r="D99" s="62">
        <v>43073333</v>
      </c>
      <c r="E99" s="62">
        <v>43073333</v>
      </c>
      <c r="F99" s="62">
        <v>43073333</v>
      </c>
      <c r="G99" s="62">
        <v>43073333</v>
      </c>
      <c r="H99" s="62">
        <v>43073333</v>
      </c>
      <c r="I99" s="62">
        <v>43073333</v>
      </c>
      <c r="J99" s="62">
        <v>43073333</v>
      </c>
      <c r="K99" s="62">
        <v>43073333</v>
      </c>
      <c r="L99" s="62">
        <v>43073333</v>
      </c>
      <c r="M99" s="62">
        <v>43073333</v>
      </c>
      <c r="N99" s="62">
        <v>43073333</v>
      </c>
      <c r="O99" s="62">
        <v>43073333</v>
      </c>
      <c r="P99" s="62">
        <v>516879996</v>
      </c>
      <c r="R99" s="62">
        <v>0</v>
      </c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>
        <f t="shared" ref="AD99:AD111" si="29">SUM(R99:AC99)</f>
        <v>0</v>
      </c>
      <c r="AF99" s="13" t="s">
        <v>143</v>
      </c>
      <c r="AG99" s="25" t="s">
        <v>84</v>
      </c>
      <c r="AH99" s="26">
        <v>0</v>
      </c>
      <c r="AI99" s="62">
        <f t="shared" si="16"/>
        <v>-1</v>
      </c>
      <c r="AJ99" s="62">
        <f t="shared" si="17"/>
        <v>-1</v>
      </c>
      <c r="AK99" s="62">
        <f t="shared" si="18"/>
        <v>-1</v>
      </c>
      <c r="AL99" s="62">
        <f t="shared" si="19"/>
        <v>-1</v>
      </c>
      <c r="AM99" s="62">
        <f t="shared" si="20"/>
        <v>-1</v>
      </c>
      <c r="AN99" s="62">
        <f t="shared" si="21"/>
        <v>-1</v>
      </c>
      <c r="AO99" s="62">
        <f t="shared" si="22"/>
        <v>-1</v>
      </c>
      <c r="AP99" s="62">
        <f t="shared" si="23"/>
        <v>-1</v>
      </c>
      <c r="AQ99" s="62">
        <f t="shared" si="24"/>
        <v>-1</v>
      </c>
      <c r="AR99" s="62">
        <f t="shared" si="25"/>
        <v>-1</v>
      </c>
      <c r="AS99" s="62">
        <f t="shared" si="26"/>
        <v>-1</v>
      </c>
      <c r="AT99" s="62">
        <f t="shared" si="27"/>
        <v>-1</v>
      </c>
      <c r="AU99" s="62">
        <f t="shared" si="28"/>
        <v>-1</v>
      </c>
    </row>
    <row r="100" spans="1:47" x14ac:dyDescent="0.25">
      <c r="A100" s="56">
        <v>2023</v>
      </c>
      <c r="B100" s="57" t="s">
        <v>144</v>
      </c>
      <c r="C100" s="58" t="s">
        <v>145</v>
      </c>
      <c r="D100" s="55">
        <v>4029975528.0653329</v>
      </c>
      <c r="E100" s="55">
        <v>2507482192.9855146</v>
      </c>
      <c r="F100" s="55">
        <v>2578990893.1125154</v>
      </c>
      <c r="G100" s="55">
        <v>1006699996.8305151</v>
      </c>
      <c r="H100" s="55">
        <v>547031945.61051512</v>
      </c>
      <c r="I100" s="55">
        <v>573037168.61451519</v>
      </c>
      <c r="J100" s="55">
        <v>590883943.1305151</v>
      </c>
      <c r="K100" s="55">
        <v>881494381.13751507</v>
      </c>
      <c r="L100" s="55">
        <v>798838728.61451519</v>
      </c>
      <c r="M100" s="55">
        <v>443206768.61451513</v>
      </c>
      <c r="N100" s="55">
        <v>442498748.03051507</v>
      </c>
      <c r="O100" s="55">
        <v>321421263.47851527</v>
      </c>
      <c r="P100" s="55">
        <v>14721561558.225004</v>
      </c>
      <c r="R100" s="55">
        <v>201058692</v>
      </c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>
        <f t="shared" si="29"/>
        <v>201058692</v>
      </c>
      <c r="AF100" s="11" t="s">
        <v>144</v>
      </c>
      <c r="AG100" s="5" t="s">
        <v>145</v>
      </c>
      <c r="AH100" s="6">
        <f>+AH101+AH141</f>
        <v>201058692</v>
      </c>
      <c r="AI100" s="55">
        <f t="shared" si="16"/>
        <v>-0.95010920274830502</v>
      </c>
      <c r="AJ100" s="55">
        <f t="shared" si="17"/>
        <v>-1</v>
      </c>
      <c r="AK100" s="55">
        <f t="shared" si="18"/>
        <v>-1</v>
      </c>
      <c r="AL100" s="55">
        <f t="shared" si="19"/>
        <v>-1</v>
      </c>
      <c r="AM100" s="55">
        <f t="shared" si="20"/>
        <v>-1</v>
      </c>
      <c r="AN100" s="55">
        <f t="shared" si="21"/>
        <v>-1</v>
      </c>
      <c r="AO100" s="55">
        <f t="shared" si="22"/>
        <v>-1</v>
      </c>
      <c r="AP100" s="55">
        <f t="shared" si="23"/>
        <v>-1</v>
      </c>
      <c r="AQ100" s="55">
        <f t="shared" si="24"/>
        <v>-1</v>
      </c>
      <c r="AR100" s="55">
        <f t="shared" si="25"/>
        <v>-1</v>
      </c>
      <c r="AS100" s="55">
        <f t="shared" si="26"/>
        <v>-1</v>
      </c>
      <c r="AT100" s="55">
        <f t="shared" si="27"/>
        <v>-1</v>
      </c>
      <c r="AU100" s="55">
        <f t="shared" si="28"/>
        <v>-0.98634257030378225</v>
      </c>
    </row>
    <row r="101" spans="1:47" x14ac:dyDescent="0.25">
      <c r="A101" s="56">
        <v>2023</v>
      </c>
      <c r="B101" s="57" t="s">
        <v>146</v>
      </c>
      <c r="C101" s="58" t="s">
        <v>147</v>
      </c>
      <c r="D101" s="55">
        <v>217750000</v>
      </c>
      <c r="E101" s="55">
        <v>130156580</v>
      </c>
      <c r="F101" s="55">
        <v>87259700</v>
      </c>
      <c r="G101" s="55">
        <v>176024691</v>
      </c>
      <c r="H101" s="55">
        <v>12750000</v>
      </c>
      <c r="I101" s="55">
        <v>32750000</v>
      </c>
      <c r="J101" s="55">
        <v>14750000</v>
      </c>
      <c r="K101" s="55">
        <v>160710000</v>
      </c>
      <c r="L101" s="55">
        <v>92750000</v>
      </c>
      <c r="M101" s="55">
        <v>20750000</v>
      </c>
      <c r="N101" s="55">
        <v>2750000</v>
      </c>
      <c r="O101" s="55">
        <v>12750000</v>
      </c>
      <c r="P101" s="55">
        <v>961150971</v>
      </c>
      <c r="R101" s="55">
        <v>1700000</v>
      </c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>
        <f t="shared" si="29"/>
        <v>1700000</v>
      </c>
      <c r="AF101" s="11" t="s">
        <v>146</v>
      </c>
      <c r="AG101" s="5" t="s">
        <v>147</v>
      </c>
      <c r="AH101" s="6">
        <f>+AH102</f>
        <v>1700000</v>
      </c>
      <c r="AI101" s="55">
        <f t="shared" si="16"/>
        <v>-0.99219288174512055</v>
      </c>
      <c r="AJ101" s="55">
        <f t="shared" si="17"/>
        <v>-1</v>
      </c>
      <c r="AK101" s="55">
        <f t="shared" si="18"/>
        <v>-1</v>
      </c>
      <c r="AL101" s="55">
        <f t="shared" si="19"/>
        <v>-1</v>
      </c>
      <c r="AM101" s="55">
        <f t="shared" si="20"/>
        <v>-1</v>
      </c>
      <c r="AN101" s="55">
        <f t="shared" si="21"/>
        <v>-1</v>
      </c>
      <c r="AO101" s="55">
        <f t="shared" si="22"/>
        <v>-1</v>
      </c>
      <c r="AP101" s="55">
        <f t="shared" si="23"/>
        <v>-1</v>
      </c>
      <c r="AQ101" s="55">
        <f t="shared" si="24"/>
        <v>-1</v>
      </c>
      <c r="AR101" s="55">
        <f t="shared" si="25"/>
        <v>-1</v>
      </c>
      <c r="AS101" s="55">
        <f t="shared" si="26"/>
        <v>-1</v>
      </c>
      <c r="AT101" s="55">
        <f t="shared" si="27"/>
        <v>-1</v>
      </c>
      <c r="AU101" s="55">
        <f t="shared" si="28"/>
        <v>-0.99823128722615628</v>
      </c>
    </row>
    <row r="102" spans="1:47" x14ac:dyDescent="0.25">
      <c r="A102" s="56">
        <v>2023</v>
      </c>
      <c r="B102" s="57" t="s">
        <v>148</v>
      </c>
      <c r="C102" s="58" t="s">
        <v>149</v>
      </c>
      <c r="D102" s="55">
        <v>217750000</v>
      </c>
      <c r="E102" s="55">
        <v>130156580</v>
      </c>
      <c r="F102" s="55">
        <v>87259700</v>
      </c>
      <c r="G102" s="55">
        <v>176024691</v>
      </c>
      <c r="H102" s="55">
        <v>12750000</v>
      </c>
      <c r="I102" s="55">
        <v>32750000</v>
      </c>
      <c r="J102" s="55">
        <v>14750000</v>
      </c>
      <c r="K102" s="55">
        <v>160710000</v>
      </c>
      <c r="L102" s="55">
        <v>92750000</v>
      </c>
      <c r="M102" s="55">
        <v>20750000</v>
      </c>
      <c r="N102" s="55">
        <v>2750000</v>
      </c>
      <c r="O102" s="55">
        <v>12750000</v>
      </c>
      <c r="P102" s="55">
        <v>961150971</v>
      </c>
      <c r="R102" s="55">
        <v>1700000</v>
      </c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>
        <f t="shared" si="29"/>
        <v>1700000</v>
      </c>
      <c r="AF102" s="11" t="s">
        <v>148</v>
      </c>
      <c r="AG102" s="5" t="s">
        <v>149</v>
      </c>
      <c r="AH102" s="6">
        <f>+AH103+AH108+AH134</f>
        <v>1700000</v>
      </c>
      <c r="AI102" s="55">
        <f t="shared" si="16"/>
        <v>-0.99219288174512055</v>
      </c>
      <c r="AJ102" s="55">
        <f t="shared" si="17"/>
        <v>-1</v>
      </c>
      <c r="AK102" s="55">
        <f t="shared" si="18"/>
        <v>-1</v>
      </c>
      <c r="AL102" s="55">
        <f t="shared" si="19"/>
        <v>-1</v>
      </c>
      <c r="AM102" s="55">
        <f t="shared" si="20"/>
        <v>-1</v>
      </c>
      <c r="AN102" s="55">
        <f t="shared" si="21"/>
        <v>-1</v>
      </c>
      <c r="AO102" s="55">
        <f t="shared" si="22"/>
        <v>-1</v>
      </c>
      <c r="AP102" s="55">
        <f t="shared" si="23"/>
        <v>-1</v>
      </c>
      <c r="AQ102" s="55">
        <f t="shared" si="24"/>
        <v>-1</v>
      </c>
      <c r="AR102" s="55">
        <f t="shared" si="25"/>
        <v>-1</v>
      </c>
      <c r="AS102" s="55">
        <f t="shared" si="26"/>
        <v>-1</v>
      </c>
      <c r="AT102" s="55">
        <f t="shared" si="27"/>
        <v>-1</v>
      </c>
      <c r="AU102" s="55">
        <f t="shared" si="28"/>
        <v>-0.99823128722615628</v>
      </c>
    </row>
    <row r="103" spans="1:47" x14ac:dyDescent="0.25">
      <c r="A103" s="56">
        <v>2023</v>
      </c>
      <c r="B103" s="57" t="s">
        <v>150</v>
      </c>
      <c r="C103" s="58" t="s">
        <v>151</v>
      </c>
      <c r="D103" s="55">
        <v>0</v>
      </c>
      <c r="E103" s="55">
        <v>20000000</v>
      </c>
      <c r="F103" s="55">
        <v>47009700</v>
      </c>
      <c r="G103" s="55">
        <v>0</v>
      </c>
      <c r="H103" s="55">
        <v>0</v>
      </c>
      <c r="I103" s="55">
        <v>0</v>
      </c>
      <c r="J103" s="55">
        <v>0</v>
      </c>
      <c r="K103" s="55">
        <v>0</v>
      </c>
      <c r="L103" s="55">
        <v>0</v>
      </c>
      <c r="M103" s="55">
        <v>0</v>
      </c>
      <c r="N103" s="55">
        <v>0</v>
      </c>
      <c r="O103" s="55">
        <v>0</v>
      </c>
      <c r="P103" s="55">
        <v>67009700</v>
      </c>
      <c r="R103" s="55">
        <v>0</v>
      </c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>
        <f t="shared" si="29"/>
        <v>0</v>
      </c>
      <c r="AF103" s="14" t="s">
        <v>150</v>
      </c>
      <c r="AG103" s="9" t="s">
        <v>151</v>
      </c>
      <c r="AH103" s="10">
        <f>+AH104</f>
        <v>0</v>
      </c>
      <c r="AI103" s="55" t="e">
        <f t="shared" si="16"/>
        <v>#DIV/0!</v>
      </c>
      <c r="AJ103" s="55">
        <f t="shared" si="17"/>
        <v>-1</v>
      </c>
      <c r="AK103" s="55">
        <f t="shared" si="18"/>
        <v>-1</v>
      </c>
      <c r="AL103" s="55" t="e">
        <f t="shared" si="19"/>
        <v>#DIV/0!</v>
      </c>
      <c r="AM103" s="55" t="e">
        <f t="shared" si="20"/>
        <v>#DIV/0!</v>
      </c>
      <c r="AN103" s="55" t="e">
        <f t="shared" si="21"/>
        <v>#DIV/0!</v>
      </c>
      <c r="AO103" s="55" t="e">
        <f t="shared" si="22"/>
        <v>#DIV/0!</v>
      </c>
      <c r="AP103" s="55" t="e">
        <f t="shared" si="23"/>
        <v>#DIV/0!</v>
      </c>
      <c r="AQ103" s="55" t="e">
        <f t="shared" si="24"/>
        <v>#DIV/0!</v>
      </c>
      <c r="AR103" s="55" t="e">
        <f t="shared" si="25"/>
        <v>#DIV/0!</v>
      </c>
      <c r="AS103" s="55" t="e">
        <f t="shared" si="26"/>
        <v>#DIV/0!</v>
      </c>
      <c r="AT103" s="55" t="e">
        <f t="shared" si="27"/>
        <v>#DIV/0!</v>
      </c>
      <c r="AU103" s="55">
        <f t="shared" si="28"/>
        <v>-1</v>
      </c>
    </row>
    <row r="104" spans="1:47" x14ac:dyDescent="0.25">
      <c r="A104" s="56">
        <v>2023</v>
      </c>
      <c r="B104" s="57" t="s">
        <v>152</v>
      </c>
      <c r="C104" s="58" t="s">
        <v>153</v>
      </c>
      <c r="D104" s="55">
        <v>0</v>
      </c>
      <c r="E104" s="55">
        <v>20000000</v>
      </c>
      <c r="F104" s="55">
        <v>47009700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55">
        <v>0</v>
      </c>
      <c r="N104" s="55">
        <v>0</v>
      </c>
      <c r="O104" s="55">
        <v>0</v>
      </c>
      <c r="P104" s="55">
        <v>67009700</v>
      </c>
      <c r="R104" s="55">
        <v>0</v>
      </c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>
        <f t="shared" si="29"/>
        <v>0</v>
      </c>
      <c r="AF104" s="14" t="s">
        <v>152</v>
      </c>
      <c r="AG104" s="9" t="s">
        <v>153</v>
      </c>
      <c r="AH104" s="10">
        <f>+AH105</f>
        <v>0</v>
      </c>
      <c r="AI104" s="55" t="e">
        <f t="shared" si="16"/>
        <v>#DIV/0!</v>
      </c>
      <c r="AJ104" s="55">
        <f t="shared" si="17"/>
        <v>-1</v>
      </c>
      <c r="AK104" s="55">
        <f t="shared" si="18"/>
        <v>-1</v>
      </c>
      <c r="AL104" s="55" t="e">
        <f t="shared" si="19"/>
        <v>#DIV/0!</v>
      </c>
      <c r="AM104" s="55" t="e">
        <f t="shared" si="20"/>
        <v>#DIV/0!</v>
      </c>
      <c r="AN104" s="55" t="e">
        <f t="shared" si="21"/>
        <v>#DIV/0!</v>
      </c>
      <c r="AO104" s="55" t="e">
        <f t="shared" si="22"/>
        <v>#DIV/0!</v>
      </c>
      <c r="AP104" s="55" t="e">
        <f t="shared" si="23"/>
        <v>#DIV/0!</v>
      </c>
      <c r="AQ104" s="55" t="e">
        <f t="shared" si="24"/>
        <v>#DIV/0!</v>
      </c>
      <c r="AR104" s="55" t="e">
        <f t="shared" si="25"/>
        <v>#DIV/0!</v>
      </c>
      <c r="AS104" s="55" t="e">
        <f t="shared" si="26"/>
        <v>#DIV/0!</v>
      </c>
      <c r="AT104" s="55" t="e">
        <f t="shared" si="27"/>
        <v>#DIV/0!</v>
      </c>
      <c r="AU104" s="55">
        <f t="shared" si="28"/>
        <v>-1</v>
      </c>
    </row>
    <row r="105" spans="1:47" x14ac:dyDescent="0.25">
      <c r="A105" s="56">
        <v>2023</v>
      </c>
      <c r="B105" s="57" t="s">
        <v>154</v>
      </c>
      <c r="C105" s="58" t="s">
        <v>155</v>
      </c>
      <c r="D105" s="55">
        <v>0</v>
      </c>
      <c r="E105" s="55">
        <v>20000000</v>
      </c>
      <c r="F105" s="55">
        <v>47009700</v>
      </c>
      <c r="G105" s="55">
        <v>0</v>
      </c>
      <c r="H105" s="55">
        <v>0</v>
      </c>
      <c r="I105" s="55">
        <v>0</v>
      </c>
      <c r="J105" s="55">
        <v>0</v>
      </c>
      <c r="K105" s="55">
        <v>0</v>
      </c>
      <c r="L105" s="55">
        <v>0</v>
      </c>
      <c r="M105" s="55">
        <v>0</v>
      </c>
      <c r="N105" s="55">
        <v>0</v>
      </c>
      <c r="O105" s="55">
        <v>0</v>
      </c>
      <c r="P105" s="55">
        <v>67009700</v>
      </c>
      <c r="R105" s="55">
        <v>0</v>
      </c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>
        <f t="shared" si="29"/>
        <v>0</v>
      </c>
      <c r="AF105" s="14" t="s">
        <v>154</v>
      </c>
      <c r="AG105" s="9" t="s">
        <v>155</v>
      </c>
      <c r="AH105" s="10">
        <f>+AH106+AH107</f>
        <v>0</v>
      </c>
      <c r="AI105" s="55" t="e">
        <f t="shared" si="16"/>
        <v>#DIV/0!</v>
      </c>
      <c r="AJ105" s="55">
        <f t="shared" si="17"/>
        <v>-1</v>
      </c>
      <c r="AK105" s="55">
        <f t="shared" si="18"/>
        <v>-1</v>
      </c>
      <c r="AL105" s="55" t="e">
        <f t="shared" si="19"/>
        <v>#DIV/0!</v>
      </c>
      <c r="AM105" s="55" t="e">
        <f t="shared" si="20"/>
        <v>#DIV/0!</v>
      </c>
      <c r="AN105" s="55" t="e">
        <f t="shared" si="21"/>
        <v>#DIV/0!</v>
      </c>
      <c r="AO105" s="55" t="e">
        <f t="shared" si="22"/>
        <v>#DIV/0!</v>
      </c>
      <c r="AP105" s="55" t="e">
        <f t="shared" si="23"/>
        <v>#DIV/0!</v>
      </c>
      <c r="AQ105" s="55" t="e">
        <f t="shared" si="24"/>
        <v>#DIV/0!</v>
      </c>
      <c r="AR105" s="55" t="e">
        <f t="shared" si="25"/>
        <v>#DIV/0!</v>
      </c>
      <c r="AS105" s="55" t="e">
        <f t="shared" si="26"/>
        <v>#DIV/0!</v>
      </c>
      <c r="AT105" s="55" t="e">
        <f t="shared" si="27"/>
        <v>#DIV/0!</v>
      </c>
      <c r="AU105" s="55">
        <f t="shared" si="28"/>
        <v>-1</v>
      </c>
    </row>
    <row r="106" spans="1:47" x14ac:dyDescent="0.25">
      <c r="A106" s="59">
        <v>2023</v>
      </c>
      <c r="B106" s="60" t="s">
        <v>156</v>
      </c>
      <c r="C106" s="61" t="s">
        <v>157</v>
      </c>
      <c r="D106" s="62">
        <v>0</v>
      </c>
      <c r="E106" s="62">
        <v>0</v>
      </c>
      <c r="F106" s="62">
        <v>41500000</v>
      </c>
      <c r="G106" s="62">
        <v>0</v>
      </c>
      <c r="H106" s="62">
        <v>0</v>
      </c>
      <c r="I106" s="62">
        <v>0</v>
      </c>
      <c r="J106" s="62">
        <v>0</v>
      </c>
      <c r="K106" s="62">
        <v>0</v>
      </c>
      <c r="L106" s="62">
        <v>0</v>
      </c>
      <c r="M106" s="62">
        <v>0</v>
      </c>
      <c r="N106" s="62">
        <v>0</v>
      </c>
      <c r="O106" s="62">
        <v>0</v>
      </c>
      <c r="P106" s="62">
        <v>41500000</v>
      </c>
      <c r="R106" s="62">
        <v>0</v>
      </c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>
        <f t="shared" si="29"/>
        <v>0</v>
      </c>
      <c r="AF106" s="13" t="s">
        <v>156</v>
      </c>
      <c r="AG106" s="25" t="s">
        <v>157</v>
      </c>
      <c r="AH106" s="26">
        <v>0</v>
      </c>
      <c r="AI106" s="62" t="e">
        <f t="shared" si="16"/>
        <v>#DIV/0!</v>
      </c>
      <c r="AJ106" s="62" t="e">
        <f t="shared" si="17"/>
        <v>#DIV/0!</v>
      </c>
      <c r="AK106" s="62">
        <f t="shared" si="18"/>
        <v>-1</v>
      </c>
      <c r="AL106" s="62" t="e">
        <f t="shared" si="19"/>
        <v>#DIV/0!</v>
      </c>
      <c r="AM106" s="62" t="e">
        <f t="shared" si="20"/>
        <v>#DIV/0!</v>
      </c>
      <c r="AN106" s="62" t="e">
        <f t="shared" si="21"/>
        <v>#DIV/0!</v>
      </c>
      <c r="AO106" s="62" t="e">
        <f t="shared" si="22"/>
        <v>#DIV/0!</v>
      </c>
      <c r="AP106" s="62" t="e">
        <f t="shared" si="23"/>
        <v>#DIV/0!</v>
      </c>
      <c r="AQ106" s="62" t="e">
        <f t="shared" si="24"/>
        <v>#DIV/0!</v>
      </c>
      <c r="AR106" s="62" t="e">
        <f t="shared" si="25"/>
        <v>#DIV/0!</v>
      </c>
      <c r="AS106" s="62" t="e">
        <f t="shared" si="26"/>
        <v>#DIV/0!</v>
      </c>
      <c r="AT106" s="62" t="e">
        <f t="shared" si="27"/>
        <v>#DIV/0!</v>
      </c>
      <c r="AU106" s="62">
        <f t="shared" si="28"/>
        <v>-1</v>
      </c>
    </row>
    <row r="107" spans="1:47" x14ac:dyDescent="0.25">
      <c r="A107" s="59">
        <v>2023</v>
      </c>
      <c r="B107" s="60" t="s">
        <v>158</v>
      </c>
      <c r="C107" s="61" t="s">
        <v>159</v>
      </c>
      <c r="D107" s="62">
        <v>0</v>
      </c>
      <c r="E107" s="62">
        <v>20000000</v>
      </c>
      <c r="F107" s="62">
        <v>5509700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25509700</v>
      </c>
      <c r="R107" s="62">
        <v>0</v>
      </c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>
        <f t="shared" si="29"/>
        <v>0</v>
      </c>
      <c r="AF107" s="13" t="s">
        <v>158</v>
      </c>
      <c r="AG107" s="25" t="s">
        <v>159</v>
      </c>
      <c r="AH107" s="26">
        <v>0</v>
      </c>
      <c r="AI107" s="62" t="e">
        <f t="shared" si="16"/>
        <v>#DIV/0!</v>
      </c>
      <c r="AJ107" s="62">
        <f t="shared" si="17"/>
        <v>-1</v>
      </c>
      <c r="AK107" s="62">
        <f t="shared" si="18"/>
        <v>-1</v>
      </c>
      <c r="AL107" s="62" t="e">
        <f t="shared" si="19"/>
        <v>#DIV/0!</v>
      </c>
      <c r="AM107" s="62" t="e">
        <f t="shared" si="20"/>
        <v>#DIV/0!</v>
      </c>
      <c r="AN107" s="62" t="e">
        <f t="shared" si="21"/>
        <v>#DIV/0!</v>
      </c>
      <c r="AO107" s="62" t="e">
        <f t="shared" si="22"/>
        <v>#DIV/0!</v>
      </c>
      <c r="AP107" s="62" t="e">
        <f t="shared" si="23"/>
        <v>#DIV/0!</v>
      </c>
      <c r="AQ107" s="62" t="e">
        <f t="shared" si="24"/>
        <v>#DIV/0!</v>
      </c>
      <c r="AR107" s="62" t="e">
        <f t="shared" si="25"/>
        <v>#DIV/0!</v>
      </c>
      <c r="AS107" s="62" t="e">
        <f t="shared" si="26"/>
        <v>#DIV/0!</v>
      </c>
      <c r="AT107" s="62" t="e">
        <f t="shared" si="27"/>
        <v>#DIV/0!</v>
      </c>
      <c r="AU107" s="62">
        <f t="shared" si="28"/>
        <v>-1</v>
      </c>
    </row>
    <row r="108" spans="1:47" x14ac:dyDescent="0.25">
      <c r="A108" s="56">
        <v>2023</v>
      </c>
      <c r="B108" s="57" t="s">
        <v>160</v>
      </c>
      <c r="C108" s="58" t="s">
        <v>161</v>
      </c>
      <c r="D108" s="55">
        <v>151750000</v>
      </c>
      <c r="E108" s="55">
        <v>72750000</v>
      </c>
      <c r="F108" s="55">
        <v>27750000</v>
      </c>
      <c r="G108" s="55">
        <v>176024691</v>
      </c>
      <c r="H108" s="55">
        <v>12750000</v>
      </c>
      <c r="I108" s="55">
        <v>32750000</v>
      </c>
      <c r="J108" s="55">
        <v>10750000</v>
      </c>
      <c r="K108" s="55">
        <v>160710000</v>
      </c>
      <c r="L108" s="55">
        <v>92750000</v>
      </c>
      <c r="M108" s="55">
        <v>12750000</v>
      </c>
      <c r="N108" s="55">
        <v>2750000</v>
      </c>
      <c r="O108" s="55">
        <v>2750000</v>
      </c>
      <c r="P108" s="55">
        <v>756234691</v>
      </c>
      <c r="R108" s="55">
        <v>1700000</v>
      </c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>
        <f t="shared" si="29"/>
        <v>1700000</v>
      </c>
      <c r="AF108" s="14" t="s">
        <v>160</v>
      </c>
      <c r="AG108" s="9" t="s">
        <v>161</v>
      </c>
      <c r="AH108" s="10">
        <f>+AH109+AH113+AH118+AH120+AH126+AH129+AH132</f>
        <v>1700000</v>
      </c>
      <c r="AI108" s="55">
        <f t="shared" si="16"/>
        <v>-0.98879736408566721</v>
      </c>
      <c r="AJ108" s="55">
        <f t="shared" si="17"/>
        <v>-1</v>
      </c>
      <c r="AK108" s="55">
        <f t="shared" si="18"/>
        <v>-1</v>
      </c>
      <c r="AL108" s="55">
        <f t="shared" si="19"/>
        <v>-1</v>
      </c>
      <c r="AM108" s="55">
        <f t="shared" si="20"/>
        <v>-1</v>
      </c>
      <c r="AN108" s="55">
        <f t="shared" si="21"/>
        <v>-1</v>
      </c>
      <c r="AO108" s="55">
        <f t="shared" si="22"/>
        <v>-1</v>
      </c>
      <c r="AP108" s="55">
        <f t="shared" si="23"/>
        <v>-1</v>
      </c>
      <c r="AQ108" s="55">
        <f t="shared" si="24"/>
        <v>-1</v>
      </c>
      <c r="AR108" s="55">
        <f t="shared" si="25"/>
        <v>-1</v>
      </c>
      <c r="AS108" s="55">
        <f t="shared" si="26"/>
        <v>-1</v>
      </c>
      <c r="AT108" s="55">
        <f t="shared" si="27"/>
        <v>-1</v>
      </c>
      <c r="AU108" s="55">
        <f t="shared" si="28"/>
        <v>-0.99775202060916823</v>
      </c>
    </row>
    <row r="109" spans="1:47" x14ac:dyDescent="0.25">
      <c r="A109" s="56">
        <v>2023</v>
      </c>
      <c r="B109" s="57" t="s">
        <v>162</v>
      </c>
      <c r="C109" s="58" t="s">
        <v>163</v>
      </c>
      <c r="D109" s="55">
        <v>0</v>
      </c>
      <c r="E109" s="55">
        <v>0</v>
      </c>
      <c r="F109" s="55">
        <v>0</v>
      </c>
      <c r="G109" s="55">
        <v>12960000</v>
      </c>
      <c r="H109" s="55">
        <v>0</v>
      </c>
      <c r="I109" s="55">
        <v>25000000</v>
      </c>
      <c r="J109" s="55">
        <v>0</v>
      </c>
      <c r="K109" s="55">
        <v>25960000</v>
      </c>
      <c r="L109" s="55">
        <v>0</v>
      </c>
      <c r="M109" s="55">
        <v>0</v>
      </c>
      <c r="N109" s="55">
        <v>0</v>
      </c>
      <c r="O109" s="55">
        <v>0</v>
      </c>
      <c r="P109" s="55">
        <v>63920000</v>
      </c>
      <c r="R109" s="55">
        <v>0</v>
      </c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>
        <f t="shared" si="29"/>
        <v>0</v>
      </c>
      <c r="AF109" s="14" t="s">
        <v>162</v>
      </c>
      <c r="AG109" s="9" t="s">
        <v>163</v>
      </c>
      <c r="AH109" s="10">
        <f>+AH110+AH111+AH112</f>
        <v>0</v>
      </c>
      <c r="AI109" s="55" t="e">
        <f t="shared" si="16"/>
        <v>#DIV/0!</v>
      </c>
      <c r="AJ109" s="55" t="e">
        <f t="shared" si="17"/>
        <v>#DIV/0!</v>
      </c>
      <c r="AK109" s="55" t="e">
        <f t="shared" si="18"/>
        <v>#DIV/0!</v>
      </c>
      <c r="AL109" s="55">
        <f t="shared" si="19"/>
        <v>-1</v>
      </c>
      <c r="AM109" s="55" t="e">
        <f t="shared" si="20"/>
        <v>#DIV/0!</v>
      </c>
      <c r="AN109" s="55">
        <f t="shared" si="21"/>
        <v>-1</v>
      </c>
      <c r="AO109" s="55" t="e">
        <f t="shared" si="22"/>
        <v>#DIV/0!</v>
      </c>
      <c r="AP109" s="55">
        <f t="shared" si="23"/>
        <v>-1</v>
      </c>
      <c r="AQ109" s="55" t="e">
        <f t="shared" si="24"/>
        <v>#DIV/0!</v>
      </c>
      <c r="AR109" s="55" t="e">
        <f t="shared" si="25"/>
        <v>#DIV/0!</v>
      </c>
      <c r="AS109" s="55" t="e">
        <f t="shared" si="26"/>
        <v>#DIV/0!</v>
      </c>
      <c r="AT109" s="55" t="e">
        <f t="shared" si="27"/>
        <v>#DIV/0!</v>
      </c>
      <c r="AU109" s="55">
        <f t="shared" si="28"/>
        <v>-1</v>
      </c>
    </row>
    <row r="110" spans="1:47" x14ac:dyDescent="0.25">
      <c r="A110" s="59">
        <v>2023</v>
      </c>
      <c r="B110" s="60" t="s">
        <v>164</v>
      </c>
      <c r="C110" s="61" t="s">
        <v>165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20000000</v>
      </c>
      <c r="J110" s="62">
        <v>0</v>
      </c>
      <c r="K110" s="62">
        <v>0</v>
      </c>
      <c r="L110" s="62">
        <v>0</v>
      </c>
      <c r="M110" s="62">
        <v>0</v>
      </c>
      <c r="N110" s="62">
        <v>0</v>
      </c>
      <c r="O110" s="62">
        <v>0</v>
      </c>
      <c r="P110" s="62">
        <v>20000000</v>
      </c>
      <c r="R110" s="62">
        <v>0</v>
      </c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>
        <f t="shared" si="29"/>
        <v>0</v>
      </c>
      <c r="AF110" s="13" t="s">
        <v>164</v>
      </c>
      <c r="AG110" s="25" t="s">
        <v>165</v>
      </c>
      <c r="AH110" s="26">
        <v>0</v>
      </c>
      <c r="AI110" s="62" t="e">
        <f t="shared" si="16"/>
        <v>#DIV/0!</v>
      </c>
      <c r="AJ110" s="62" t="e">
        <f t="shared" si="17"/>
        <v>#DIV/0!</v>
      </c>
      <c r="AK110" s="62" t="e">
        <f t="shared" si="18"/>
        <v>#DIV/0!</v>
      </c>
      <c r="AL110" s="62" t="e">
        <f t="shared" si="19"/>
        <v>#DIV/0!</v>
      </c>
      <c r="AM110" s="62" t="e">
        <f t="shared" si="20"/>
        <v>#DIV/0!</v>
      </c>
      <c r="AN110" s="62">
        <f t="shared" si="21"/>
        <v>-1</v>
      </c>
      <c r="AO110" s="62" t="e">
        <f t="shared" si="22"/>
        <v>#DIV/0!</v>
      </c>
      <c r="AP110" s="62" t="e">
        <f t="shared" si="23"/>
        <v>#DIV/0!</v>
      </c>
      <c r="AQ110" s="62" t="e">
        <f t="shared" si="24"/>
        <v>#DIV/0!</v>
      </c>
      <c r="AR110" s="62" t="e">
        <f t="shared" si="25"/>
        <v>#DIV/0!</v>
      </c>
      <c r="AS110" s="62" t="e">
        <f t="shared" si="26"/>
        <v>#DIV/0!</v>
      </c>
      <c r="AT110" s="62" t="e">
        <f t="shared" si="27"/>
        <v>#DIV/0!</v>
      </c>
      <c r="AU110" s="62">
        <f t="shared" si="28"/>
        <v>-1</v>
      </c>
    </row>
    <row r="111" spans="1:47" x14ac:dyDescent="0.25">
      <c r="A111" s="59">
        <v>2023</v>
      </c>
      <c r="B111" s="60" t="s">
        <v>166</v>
      </c>
      <c r="C111" s="61" t="s">
        <v>822</v>
      </c>
      <c r="D111" s="62">
        <v>0</v>
      </c>
      <c r="E111" s="62">
        <v>0</v>
      </c>
      <c r="F111" s="62">
        <v>0</v>
      </c>
      <c r="G111" s="62">
        <v>12960000</v>
      </c>
      <c r="H111" s="62">
        <v>0</v>
      </c>
      <c r="I111" s="62">
        <v>0</v>
      </c>
      <c r="J111" s="62">
        <v>0</v>
      </c>
      <c r="K111" s="62">
        <v>0</v>
      </c>
      <c r="L111" s="62">
        <v>0</v>
      </c>
      <c r="M111" s="62">
        <v>0</v>
      </c>
      <c r="N111" s="62">
        <v>0</v>
      </c>
      <c r="O111" s="62">
        <v>0</v>
      </c>
      <c r="P111" s="62">
        <v>12960000</v>
      </c>
      <c r="R111" s="62">
        <v>0</v>
      </c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>
        <f t="shared" si="29"/>
        <v>0</v>
      </c>
      <c r="AF111" s="13" t="s">
        <v>166</v>
      </c>
      <c r="AG111" s="25" t="s">
        <v>167</v>
      </c>
      <c r="AH111" s="26">
        <v>0</v>
      </c>
      <c r="AI111" s="62" t="e">
        <f t="shared" si="16"/>
        <v>#DIV/0!</v>
      </c>
      <c r="AJ111" s="62" t="e">
        <f t="shared" si="17"/>
        <v>#DIV/0!</v>
      </c>
      <c r="AK111" s="62" t="e">
        <f t="shared" si="18"/>
        <v>#DIV/0!</v>
      </c>
      <c r="AL111" s="62">
        <f t="shared" si="19"/>
        <v>-1</v>
      </c>
      <c r="AM111" s="62" t="e">
        <f t="shared" si="20"/>
        <v>#DIV/0!</v>
      </c>
      <c r="AN111" s="62" t="e">
        <f t="shared" si="21"/>
        <v>#DIV/0!</v>
      </c>
      <c r="AO111" s="62" t="e">
        <f t="shared" si="22"/>
        <v>#DIV/0!</v>
      </c>
      <c r="AP111" s="62" t="e">
        <f t="shared" si="23"/>
        <v>#DIV/0!</v>
      </c>
      <c r="AQ111" s="62" t="e">
        <f t="shared" si="24"/>
        <v>#DIV/0!</v>
      </c>
      <c r="AR111" s="62" t="e">
        <f t="shared" si="25"/>
        <v>#DIV/0!</v>
      </c>
      <c r="AS111" s="62" t="e">
        <f t="shared" si="26"/>
        <v>#DIV/0!</v>
      </c>
      <c r="AT111" s="62" t="e">
        <f t="shared" si="27"/>
        <v>#DIV/0!</v>
      </c>
      <c r="AU111" s="62">
        <f t="shared" si="28"/>
        <v>-1</v>
      </c>
    </row>
    <row r="112" spans="1:47" x14ac:dyDescent="0.25">
      <c r="A112" s="59">
        <v>2023</v>
      </c>
      <c r="B112" s="60" t="s">
        <v>168</v>
      </c>
      <c r="C112" s="61" t="s">
        <v>169</v>
      </c>
      <c r="D112" s="62">
        <v>0</v>
      </c>
      <c r="E112" s="62">
        <v>0</v>
      </c>
      <c r="F112" s="62">
        <v>0</v>
      </c>
      <c r="G112" s="62">
        <v>0</v>
      </c>
      <c r="H112" s="62">
        <v>0</v>
      </c>
      <c r="I112" s="62">
        <v>5000000</v>
      </c>
      <c r="J112" s="62">
        <v>0</v>
      </c>
      <c r="K112" s="62">
        <v>25960000</v>
      </c>
      <c r="L112" s="62">
        <v>0</v>
      </c>
      <c r="M112" s="62">
        <v>0</v>
      </c>
      <c r="N112" s="62">
        <v>0</v>
      </c>
      <c r="O112" s="62">
        <v>0</v>
      </c>
      <c r="P112" s="62">
        <v>30960000</v>
      </c>
      <c r="R112" s="62">
        <v>0</v>
      </c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>
        <f t="shared" ref="AD112:AD134" si="30">SUM(R112:AC112)</f>
        <v>0</v>
      </c>
      <c r="AF112" s="13" t="s">
        <v>168</v>
      </c>
      <c r="AG112" s="25" t="s">
        <v>169</v>
      </c>
      <c r="AH112" s="26">
        <v>0</v>
      </c>
      <c r="AI112" s="62" t="e">
        <f t="shared" si="16"/>
        <v>#DIV/0!</v>
      </c>
      <c r="AJ112" s="62" t="e">
        <f t="shared" si="17"/>
        <v>#DIV/0!</v>
      </c>
      <c r="AK112" s="62" t="e">
        <f t="shared" si="18"/>
        <v>#DIV/0!</v>
      </c>
      <c r="AL112" s="62" t="e">
        <f t="shared" si="19"/>
        <v>#DIV/0!</v>
      </c>
      <c r="AM112" s="62" t="e">
        <f t="shared" si="20"/>
        <v>#DIV/0!</v>
      </c>
      <c r="AN112" s="62">
        <f t="shared" si="21"/>
        <v>-1</v>
      </c>
      <c r="AO112" s="62" t="e">
        <f t="shared" si="22"/>
        <v>#DIV/0!</v>
      </c>
      <c r="AP112" s="62">
        <f t="shared" si="23"/>
        <v>-1</v>
      </c>
      <c r="AQ112" s="62" t="e">
        <f t="shared" si="24"/>
        <v>#DIV/0!</v>
      </c>
      <c r="AR112" s="62" t="e">
        <f t="shared" si="25"/>
        <v>#DIV/0!</v>
      </c>
      <c r="AS112" s="62" t="e">
        <f t="shared" si="26"/>
        <v>#DIV/0!</v>
      </c>
      <c r="AT112" s="62" t="e">
        <f t="shared" si="27"/>
        <v>#DIV/0!</v>
      </c>
      <c r="AU112" s="62">
        <f t="shared" si="28"/>
        <v>-1</v>
      </c>
    </row>
    <row r="113" spans="1:47" x14ac:dyDescent="0.25">
      <c r="A113" s="56">
        <v>2023</v>
      </c>
      <c r="B113" s="57" t="s">
        <v>170</v>
      </c>
      <c r="C113" s="58" t="s">
        <v>171</v>
      </c>
      <c r="D113" s="55">
        <v>61750000</v>
      </c>
      <c r="E113" s="55">
        <v>31750000</v>
      </c>
      <c r="F113" s="55">
        <v>1750000</v>
      </c>
      <c r="G113" s="55">
        <v>13750000</v>
      </c>
      <c r="H113" s="55">
        <v>1750000</v>
      </c>
      <c r="I113" s="55">
        <v>1750000</v>
      </c>
      <c r="J113" s="55">
        <v>1750000</v>
      </c>
      <c r="K113" s="55">
        <v>11750000</v>
      </c>
      <c r="L113" s="55">
        <v>1750000</v>
      </c>
      <c r="M113" s="55">
        <v>1750000</v>
      </c>
      <c r="N113" s="55">
        <v>1750000</v>
      </c>
      <c r="O113" s="55">
        <v>1750000</v>
      </c>
      <c r="P113" s="55">
        <v>133000000</v>
      </c>
      <c r="R113" s="55">
        <v>0</v>
      </c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>
        <f t="shared" si="30"/>
        <v>0</v>
      </c>
      <c r="AF113" s="14" t="s">
        <v>170</v>
      </c>
      <c r="AG113" s="9" t="s">
        <v>171</v>
      </c>
      <c r="AH113" s="10">
        <f>+AH114+AH115+AH116+AH117</f>
        <v>0</v>
      </c>
      <c r="AI113" s="55">
        <f t="shared" si="16"/>
        <v>-1</v>
      </c>
      <c r="AJ113" s="55">
        <f t="shared" si="17"/>
        <v>-1</v>
      </c>
      <c r="AK113" s="55">
        <f t="shared" si="18"/>
        <v>-1</v>
      </c>
      <c r="AL113" s="55">
        <f t="shared" si="19"/>
        <v>-1</v>
      </c>
      <c r="AM113" s="55">
        <f t="shared" si="20"/>
        <v>-1</v>
      </c>
      <c r="AN113" s="55">
        <f t="shared" si="21"/>
        <v>-1</v>
      </c>
      <c r="AO113" s="55">
        <f t="shared" si="22"/>
        <v>-1</v>
      </c>
      <c r="AP113" s="55">
        <f t="shared" si="23"/>
        <v>-1</v>
      </c>
      <c r="AQ113" s="55">
        <f t="shared" si="24"/>
        <v>-1</v>
      </c>
      <c r="AR113" s="55">
        <f t="shared" si="25"/>
        <v>-1</v>
      </c>
      <c r="AS113" s="55">
        <f t="shared" si="26"/>
        <v>-1</v>
      </c>
      <c r="AT113" s="55">
        <f t="shared" si="27"/>
        <v>-1</v>
      </c>
      <c r="AU113" s="55">
        <f t="shared" si="28"/>
        <v>-1</v>
      </c>
    </row>
    <row r="114" spans="1:47" x14ac:dyDescent="0.25">
      <c r="A114" s="59">
        <v>2023</v>
      </c>
      <c r="B114" s="60" t="s">
        <v>172</v>
      </c>
      <c r="C114" s="61" t="s">
        <v>173</v>
      </c>
      <c r="D114" s="62">
        <v>31750000</v>
      </c>
      <c r="E114" s="62">
        <v>21750000</v>
      </c>
      <c r="F114" s="62">
        <v>1750000</v>
      </c>
      <c r="G114" s="62">
        <v>1750000</v>
      </c>
      <c r="H114" s="62">
        <v>1750000</v>
      </c>
      <c r="I114" s="62">
        <v>1750000</v>
      </c>
      <c r="J114" s="62">
        <v>1750000</v>
      </c>
      <c r="K114" s="62">
        <v>1750000</v>
      </c>
      <c r="L114" s="62">
        <v>1750000</v>
      </c>
      <c r="M114" s="62">
        <v>1750000</v>
      </c>
      <c r="N114" s="62">
        <v>1750000</v>
      </c>
      <c r="O114" s="62">
        <v>1750000</v>
      </c>
      <c r="P114" s="62">
        <v>71000000</v>
      </c>
      <c r="R114" s="62">
        <v>0</v>
      </c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>
        <f t="shared" si="30"/>
        <v>0</v>
      </c>
      <c r="AF114" s="13" t="s">
        <v>172</v>
      </c>
      <c r="AG114" s="25" t="s">
        <v>173</v>
      </c>
      <c r="AH114" s="26">
        <v>0</v>
      </c>
      <c r="AI114" s="62">
        <f t="shared" si="16"/>
        <v>-1</v>
      </c>
      <c r="AJ114" s="62">
        <f t="shared" si="17"/>
        <v>-1</v>
      </c>
      <c r="AK114" s="62">
        <f t="shared" si="18"/>
        <v>-1</v>
      </c>
      <c r="AL114" s="62">
        <f t="shared" si="19"/>
        <v>-1</v>
      </c>
      <c r="AM114" s="62">
        <f t="shared" si="20"/>
        <v>-1</v>
      </c>
      <c r="AN114" s="62">
        <f t="shared" si="21"/>
        <v>-1</v>
      </c>
      <c r="AO114" s="62">
        <f t="shared" si="22"/>
        <v>-1</v>
      </c>
      <c r="AP114" s="62">
        <f t="shared" si="23"/>
        <v>-1</v>
      </c>
      <c r="AQ114" s="62">
        <f t="shared" si="24"/>
        <v>-1</v>
      </c>
      <c r="AR114" s="62">
        <f t="shared" si="25"/>
        <v>-1</v>
      </c>
      <c r="AS114" s="62">
        <f t="shared" si="26"/>
        <v>-1</v>
      </c>
      <c r="AT114" s="62">
        <f t="shared" si="27"/>
        <v>-1</v>
      </c>
      <c r="AU114" s="62">
        <f t="shared" si="28"/>
        <v>-1</v>
      </c>
    </row>
    <row r="115" spans="1:47" x14ac:dyDescent="0.25">
      <c r="A115" s="59">
        <v>2023</v>
      </c>
      <c r="B115" s="60" t="s">
        <v>174</v>
      </c>
      <c r="C115" s="61" t="s">
        <v>175</v>
      </c>
      <c r="D115" s="62">
        <v>0</v>
      </c>
      <c r="E115" s="62">
        <v>0</v>
      </c>
      <c r="F115" s="62">
        <v>0</v>
      </c>
      <c r="G115" s="62">
        <v>12000000</v>
      </c>
      <c r="H115" s="62">
        <v>0</v>
      </c>
      <c r="I115" s="62">
        <v>0</v>
      </c>
      <c r="J115" s="62">
        <v>0</v>
      </c>
      <c r="K115" s="62">
        <v>0</v>
      </c>
      <c r="L115" s="62">
        <v>0</v>
      </c>
      <c r="M115" s="62">
        <v>0</v>
      </c>
      <c r="N115" s="62">
        <v>0</v>
      </c>
      <c r="O115" s="62">
        <v>0</v>
      </c>
      <c r="P115" s="62">
        <v>12000000</v>
      </c>
      <c r="R115" s="62">
        <v>0</v>
      </c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>
        <f t="shared" si="30"/>
        <v>0</v>
      </c>
      <c r="AF115" s="13" t="s">
        <v>174</v>
      </c>
      <c r="AG115" s="25" t="s">
        <v>175</v>
      </c>
      <c r="AH115" s="26">
        <v>0</v>
      </c>
      <c r="AI115" s="62" t="e">
        <f t="shared" si="16"/>
        <v>#DIV/0!</v>
      </c>
      <c r="AJ115" s="62" t="e">
        <f t="shared" si="17"/>
        <v>#DIV/0!</v>
      </c>
      <c r="AK115" s="62" t="e">
        <f t="shared" si="18"/>
        <v>#DIV/0!</v>
      </c>
      <c r="AL115" s="62">
        <f t="shared" si="19"/>
        <v>-1</v>
      </c>
      <c r="AM115" s="62" t="e">
        <f t="shared" si="20"/>
        <v>#DIV/0!</v>
      </c>
      <c r="AN115" s="62" t="e">
        <f t="shared" si="21"/>
        <v>#DIV/0!</v>
      </c>
      <c r="AO115" s="62" t="e">
        <f t="shared" si="22"/>
        <v>#DIV/0!</v>
      </c>
      <c r="AP115" s="62" t="e">
        <f t="shared" si="23"/>
        <v>#DIV/0!</v>
      </c>
      <c r="AQ115" s="62" t="e">
        <f t="shared" si="24"/>
        <v>#DIV/0!</v>
      </c>
      <c r="AR115" s="62" t="e">
        <f t="shared" si="25"/>
        <v>#DIV/0!</v>
      </c>
      <c r="AS115" s="62" t="e">
        <f t="shared" si="26"/>
        <v>#DIV/0!</v>
      </c>
      <c r="AT115" s="62" t="e">
        <f t="shared" si="27"/>
        <v>#DIV/0!</v>
      </c>
      <c r="AU115" s="62">
        <f t="shared" si="28"/>
        <v>-1</v>
      </c>
    </row>
    <row r="116" spans="1:47" x14ac:dyDescent="0.25">
      <c r="A116" s="59">
        <v>2023</v>
      </c>
      <c r="B116" s="60" t="s">
        <v>176</v>
      </c>
      <c r="C116" s="61" t="s">
        <v>177</v>
      </c>
      <c r="D116" s="62">
        <v>0</v>
      </c>
      <c r="E116" s="62">
        <v>10000000</v>
      </c>
      <c r="F116" s="62">
        <v>0</v>
      </c>
      <c r="G116" s="62">
        <v>0</v>
      </c>
      <c r="H116" s="62">
        <v>0</v>
      </c>
      <c r="I116" s="62">
        <v>0</v>
      </c>
      <c r="J116" s="62">
        <v>0</v>
      </c>
      <c r="K116" s="62">
        <v>10000000</v>
      </c>
      <c r="L116" s="62">
        <v>0</v>
      </c>
      <c r="M116" s="62">
        <v>0</v>
      </c>
      <c r="N116" s="62">
        <v>0</v>
      </c>
      <c r="O116" s="62">
        <v>0</v>
      </c>
      <c r="P116" s="62">
        <v>20000000</v>
      </c>
      <c r="R116" s="62">
        <v>0</v>
      </c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>
        <f t="shared" si="30"/>
        <v>0</v>
      </c>
      <c r="AF116" s="13" t="s">
        <v>176</v>
      </c>
      <c r="AG116" s="25" t="s">
        <v>177</v>
      </c>
      <c r="AH116" s="26">
        <v>0</v>
      </c>
      <c r="AI116" s="62" t="e">
        <f t="shared" si="16"/>
        <v>#DIV/0!</v>
      </c>
      <c r="AJ116" s="62">
        <f t="shared" si="17"/>
        <v>-1</v>
      </c>
      <c r="AK116" s="62" t="e">
        <f t="shared" si="18"/>
        <v>#DIV/0!</v>
      </c>
      <c r="AL116" s="62" t="e">
        <f t="shared" si="19"/>
        <v>#DIV/0!</v>
      </c>
      <c r="AM116" s="62" t="e">
        <f t="shared" si="20"/>
        <v>#DIV/0!</v>
      </c>
      <c r="AN116" s="62" t="e">
        <f t="shared" si="21"/>
        <v>#DIV/0!</v>
      </c>
      <c r="AO116" s="62" t="e">
        <f t="shared" si="22"/>
        <v>#DIV/0!</v>
      </c>
      <c r="AP116" s="62">
        <f t="shared" si="23"/>
        <v>-1</v>
      </c>
      <c r="AQ116" s="62" t="e">
        <f t="shared" si="24"/>
        <v>#DIV/0!</v>
      </c>
      <c r="AR116" s="62" t="e">
        <f t="shared" si="25"/>
        <v>#DIV/0!</v>
      </c>
      <c r="AS116" s="62" t="e">
        <f t="shared" si="26"/>
        <v>#DIV/0!</v>
      </c>
      <c r="AT116" s="62" t="e">
        <f t="shared" si="27"/>
        <v>#DIV/0!</v>
      </c>
      <c r="AU116" s="62">
        <f t="shared" si="28"/>
        <v>-1</v>
      </c>
    </row>
    <row r="117" spans="1:47" x14ac:dyDescent="0.25">
      <c r="A117" s="59">
        <v>2023</v>
      </c>
      <c r="B117" s="60" t="s">
        <v>178</v>
      </c>
      <c r="C117" s="61" t="s">
        <v>179</v>
      </c>
      <c r="D117" s="62">
        <v>30000000</v>
      </c>
      <c r="E117" s="62">
        <v>0</v>
      </c>
      <c r="F117" s="62">
        <v>0</v>
      </c>
      <c r="G117" s="62">
        <v>0</v>
      </c>
      <c r="H117" s="62">
        <v>0</v>
      </c>
      <c r="I117" s="62">
        <v>0</v>
      </c>
      <c r="J117" s="62">
        <v>0</v>
      </c>
      <c r="K117" s="62">
        <v>0</v>
      </c>
      <c r="L117" s="62">
        <v>0</v>
      </c>
      <c r="M117" s="62">
        <v>0</v>
      </c>
      <c r="N117" s="62">
        <v>0</v>
      </c>
      <c r="O117" s="62">
        <v>0</v>
      </c>
      <c r="P117" s="62">
        <v>30000000</v>
      </c>
      <c r="R117" s="62">
        <v>0</v>
      </c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>
        <f t="shared" si="30"/>
        <v>0</v>
      </c>
      <c r="AF117" s="13" t="s">
        <v>178</v>
      </c>
      <c r="AG117" s="25" t="s">
        <v>179</v>
      </c>
      <c r="AH117" s="26">
        <v>0</v>
      </c>
      <c r="AI117" s="62">
        <f t="shared" si="16"/>
        <v>-1</v>
      </c>
      <c r="AJ117" s="62" t="e">
        <f t="shared" si="17"/>
        <v>#DIV/0!</v>
      </c>
      <c r="AK117" s="62" t="e">
        <f t="shared" si="18"/>
        <v>#DIV/0!</v>
      </c>
      <c r="AL117" s="62" t="e">
        <f t="shared" si="19"/>
        <v>#DIV/0!</v>
      </c>
      <c r="AM117" s="62" t="e">
        <f t="shared" si="20"/>
        <v>#DIV/0!</v>
      </c>
      <c r="AN117" s="62" t="e">
        <f t="shared" si="21"/>
        <v>#DIV/0!</v>
      </c>
      <c r="AO117" s="62" t="e">
        <f t="shared" si="22"/>
        <v>#DIV/0!</v>
      </c>
      <c r="AP117" s="62" t="e">
        <f t="shared" si="23"/>
        <v>#DIV/0!</v>
      </c>
      <c r="AQ117" s="62" t="e">
        <f t="shared" si="24"/>
        <v>#DIV/0!</v>
      </c>
      <c r="AR117" s="62" t="e">
        <f t="shared" si="25"/>
        <v>#DIV/0!</v>
      </c>
      <c r="AS117" s="62" t="e">
        <f t="shared" si="26"/>
        <v>#DIV/0!</v>
      </c>
      <c r="AT117" s="62" t="e">
        <f t="shared" si="27"/>
        <v>#DIV/0!</v>
      </c>
      <c r="AU117" s="62">
        <f t="shared" si="28"/>
        <v>-1</v>
      </c>
    </row>
    <row r="118" spans="1:47" x14ac:dyDescent="0.25">
      <c r="A118" s="56">
        <v>2023</v>
      </c>
      <c r="B118" s="57" t="s">
        <v>180</v>
      </c>
      <c r="C118" s="58" t="s">
        <v>181</v>
      </c>
      <c r="D118" s="55">
        <v>60000000</v>
      </c>
      <c r="E118" s="55">
        <v>14000000</v>
      </c>
      <c r="F118" s="55">
        <v>0</v>
      </c>
      <c r="G118" s="55">
        <v>26000000</v>
      </c>
      <c r="H118" s="55">
        <v>0</v>
      </c>
      <c r="I118" s="55">
        <v>0</v>
      </c>
      <c r="J118" s="55">
        <v>3000000</v>
      </c>
      <c r="K118" s="55">
        <v>122000000</v>
      </c>
      <c r="L118" s="55">
        <v>0</v>
      </c>
      <c r="M118" s="55">
        <v>0</v>
      </c>
      <c r="N118" s="55">
        <v>0</v>
      </c>
      <c r="O118" s="55">
        <v>0</v>
      </c>
      <c r="P118" s="55">
        <v>225000000</v>
      </c>
      <c r="R118" s="55">
        <v>0</v>
      </c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>
        <f t="shared" si="30"/>
        <v>0</v>
      </c>
      <c r="AF118" s="14" t="s">
        <v>180</v>
      </c>
      <c r="AG118" s="9" t="s">
        <v>181</v>
      </c>
      <c r="AH118" s="10">
        <f>+AH119</f>
        <v>0</v>
      </c>
      <c r="AI118" s="55">
        <f t="shared" si="16"/>
        <v>-1</v>
      </c>
      <c r="AJ118" s="55">
        <f t="shared" si="17"/>
        <v>-1</v>
      </c>
      <c r="AK118" s="55" t="e">
        <f t="shared" si="18"/>
        <v>#DIV/0!</v>
      </c>
      <c r="AL118" s="55">
        <f t="shared" si="19"/>
        <v>-1</v>
      </c>
      <c r="AM118" s="55" t="e">
        <f t="shared" si="20"/>
        <v>#DIV/0!</v>
      </c>
      <c r="AN118" s="55" t="e">
        <f t="shared" si="21"/>
        <v>#DIV/0!</v>
      </c>
      <c r="AO118" s="55">
        <f t="shared" si="22"/>
        <v>-1</v>
      </c>
      <c r="AP118" s="55">
        <f t="shared" si="23"/>
        <v>-1</v>
      </c>
      <c r="AQ118" s="55" t="e">
        <f t="shared" si="24"/>
        <v>#DIV/0!</v>
      </c>
      <c r="AR118" s="55" t="e">
        <f t="shared" si="25"/>
        <v>#DIV/0!</v>
      </c>
      <c r="AS118" s="55" t="e">
        <f t="shared" si="26"/>
        <v>#DIV/0!</v>
      </c>
      <c r="AT118" s="55" t="e">
        <f t="shared" si="27"/>
        <v>#DIV/0!</v>
      </c>
      <c r="AU118" s="55">
        <f t="shared" si="28"/>
        <v>-1</v>
      </c>
    </row>
    <row r="119" spans="1:47" x14ac:dyDescent="0.25">
      <c r="A119" s="59">
        <v>2023</v>
      </c>
      <c r="B119" s="60" t="s">
        <v>182</v>
      </c>
      <c r="C119" s="61" t="s">
        <v>183</v>
      </c>
      <c r="D119" s="62">
        <v>60000000</v>
      </c>
      <c r="E119" s="62">
        <v>14000000</v>
      </c>
      <c r="F119" s="62">
        <v>0</v>
      </c>
      <c r="G119" s="62">
        <v>26000000</v>
      </c>
      <c r="H119" s="62">
        <v>0</v>
      </c>
      <c r="I119" s="62">
        <v>0</v>
      </c>
      <c r="J119" s="62">
        <v>3000000</v>
      </c>
      <c r="K119" s="62">
        <v>122000000</v>
      </c>
      <c r="L119" s="62">
        <v>0</v>
      </c>
      <c r="M119" s="62">
        <v>0</v>
      </c>
      <c r="N119" s="62">
        <v>0</v>
      </c>
      <c r="O119" s="62">
        <v>0</v>
      </c>
      <c r="P119" s="62">
        <v>225000000</v>
      </c>
      <c r="R119" s="62">
        <v>0</v>
      </c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>
        <f t="shared" si="30"/>
        <v>0</v>
      </c>
      <c r="AF119" s="13" t="s">
        <v>182</v>
      </c>
      <c r="AG119" s="25" t="s">
        <v>183</v>
      </c>
      <c r="AH119" s="26">
        <v>0</v>
      </c>
      <c r="AI119" s="62">
        <f t="shared" si="16"/>
        <v>-1</v>
      </c>
      <c r="AJ119" s="62">
        <f t="shared" si="17"/>
        <v>-1</v>
      </c>
      <c r="AK119" s="62" t="e">
        <f t="shared" si="18"/>
        <v>#DIV/0!</v>
      </c>
      <c r="AL119" s="62">
        <f t="shared" si="19"/>
        <v>-1</v>
      </c>
      <c r="AM119" s="62" t="e">
        <f t="shared" si="20"/>
        <v>#DIV/0!</v>
      </c>
      <c r="AN119" s="62" t="e">
        <f t="shared" si="21"/>
        <v>#DIV/0!</v>
      </c>
      <c r="AO119" s="62">
        <f t="shared" si="22"/>
        <v>-1</v>
      </c>
      <c r="AP119" s="62">
        <f t="shared" si="23"/>
        <v>-1</v>
      </c>
      <c r="AQ119" s="62" t="e">
        <f t="shared" si="24"/>
        <v>#DIV/0!</v>
      </c>
      <c r="AR119" s="62" t="e">
        <f t="shared" si="25"/>
        <v>#DIV/0!</v>
      </c>
      <c r="AS119" s="62" t="e">
        <f t="shared" si="26"/>
        <v>#DIV/0!</v>
      </c>
      <c r="AT119" s="62" t="e">
        <f t="shared" si="27"/>
        <v>#DIV/0!</v>
      </c>
      <c r="AU119" s="62">
        <f t="shared" si="28"/>
        <v>-1</v>
      </c>
    </row>
    <row r="120" spans="1:47" x14ac:dyDescent="0.25">
      <c r="A120" s="56">
        <v>2023</v>
      </c>
      <c r="B120" s="57" t="s">
        <v>184</v>
      </c>
      <c r="C120" s="58" t="s">
        <v>185</v>
      </c>
      <c r="D120" s="55">
        <v>0</v>
      </c>
      <c r="E120" s="55">
        <v>27000000</v>
      </c>
      <c r="F120" s="55">
        <v>21000000</v>
      </c>
      <c r="G120" s="55">
        <v>21000000</v>
      </c>
      <c r="H120" s="55">
        <v>11000000</v>
      </c>
      <c r="I120" s="55">
        <v>1000000</v>
      </c>
      <c r="J120" s="55">
        <v>1000000</v>
      </c>
      <c r="K120" s="55">
        <v>1000000</v>
      </c>
      <c r="L120" s="55">
        <v>1000000</v>
      </c>
      <c r="M120" s="55">
        <v>11000000</v>
      </c>
      <c r="N120" s="55">
        <v>1000000</v>
      </c>
      <c r="O120" s="55">
        <v>1000000</v>
      </c>
      <c r="P120" s="55">
        <v>97000000</v>
      </c>
      <c r="R120" s="55">
        <v>1700000</v>
      </c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>
        <f t="shared" si="30"/>
        <v>1700000</v>
      </c>
      <c r="AF120" s="14" t="s">
        <v>184</v>
      </c>
      <c r="AG120" s="9" t="s">
        <v>185</v>
      </c>
      <c r="AH120" s="10">
        <f>+AH121+AH122+AH123+AH124+AH125</f>
        <v>1700000</v>
      </c>
      <c r="AI120" s="55" t="e">
        <f t="shared" si="16"/>
        <v>#DIV/0!</v>
      </c>
      <c r="AJ120" s="55">
        <f t="shared" si="17"/>
        <v>-1</v>
      </c>
      <c r="AK120" s="55">
        <f t="shared" si="18"/>
        <v>-1</v>
      </c>
      <c r="AL120" s="55">
        <f t="shared" si="19"/>
        <v>-1</v>
      </c>
      <c r="AM120" s="55">
        <f t="shared" si="20"/>
        <v>-1</v>
      </c>
      <c r="AN120" s="55">
        <f t="shared" si="21"/>
        <v>-1</v>
      </c>
      <c r="AO120" s="55">
        <f t="shared" si="22"/>
        <v>-1</v>
      </c>
      <c r="AP120" s="55">
        <f t="shared" si="23"/>
        <v>-1</v>
      </c>
      <c r="AQ120" s="55">
        <f t="shared" si="24"/>
        <v>-1</v>
      </c>
      <c r="AR120" s="55">
        <f t="shared" si="25"/>
        <v>-1</v>
      </c>
      <c r="AS120" s="55">
        <f t="shared" si="26"/>
        <v>-1</v>
      </c>
      <c r="AT120" s="55">
        <f t="shared" si="27"/>
        <v>-1</v>
      </c>
      <c r="AU120" s="55">
        <f t="shared" si="28"/>
        <v>-0.98247422680412366</v>
      </c>
    </row>
    <row r="121" spans="1:47" x14ac:dyDescent="0.25">
      <c r="A121" s="59">
        <v>2023</v>
      </c>
      <c r="B121" s="60" t="s">
        <v>186</v>
      </c>
      <c r="C121" s="61" t="s">
        <v>187</v>
      </c>
      <c r="D121" s="62">
        <v>0</v>
      </c>
      <c r="E121" s="62">
        <v>0</v>
      </c>
      <c r="F121" s="62">
        <v>0</v>
      </c>
      <c r="G121" s="62">
        <v>20000000</v>
      </c>
      <c r="H121" s="62">
        <v>0</v>
      </c>
      <c r="I121" s="62">
        <v>0</v>
      </c>
      <c r="J121" s="62">
        <v>0</v>
      </c>
      <c r="K121" s="62">
        <v>0</v>
      </c>
      <c r="L121" s="62">
        <v>0</v>
      </c>
      <c r="M121" s="62">
        <v>0</v>
      </c>
      <c r="N121" s="62">
        <v>0</v>
      </c>
      <c r="O121" s="62">
        <v>0</v>
      </c>
      <c r="P121" s="62">
        <v>20000000</v>
      </c>
      <c r="R121" s="62">
        <v>0</v>
      </c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>
        <f t="shared" si="30"/>
        <v>0</v>
      </c>
      <c r="AF121" s="13" t="s">
        <v>186</v>
      </c>
      <c r="AG121" s="25" t="s">
        <v>187</v>
      </c>
      <c r="AH121" s="26">
        <v>0</v>
      </c>
      <c r="AI121" s="62" t="e">
        <f t="shared" si="16"/>
        <v>#DIV/0!</v>
      </c>
      <c r="AJ121" s="62" t="e">
        <f t="shared" si="17"/>
        <v>#DIV/0!</v>
      </c>
      <c r="AK121" s="62" t="e">
        <f t="shared" si="18"/>
        <v>#DIV/0!</v>
      </c>
      <c r="AL121" s="62">
        <f t="shared" si="19"/>
        <v>-1</v>
      </c>
      <c r="AM121" s="62" t="e">
        <f t="shared" si="20"/>
        <v>#DIV/0!</v>
      </c>
      <c r="AN121" s="62" t="e">
        <f t="shared" si="21"/>
        <v>#DIV/0!</v>
      </c>
      <c r="AO121" s="62" t="e">
        <f t="shared" si="22"/>
        <v>#DIV/0!</v>
      </c>
      <c r="AP121" s="62" t="e">
        <f t="shared" si="23"/>
        <v>#DIV/0!</v>
      </c>
      <c r="AQ121" s="62" t="e">
        <f t="shared" si="24"/>
        <v>#DIV/0!</v>
      </c>
      <c r="AR121" s="62" t="e">
        <f t="shared" si="25"/>
        <v>#DIV/0!</v>
      </c>
      <c r="AS121" s="62" t="e">
        <f t="shared" si="26"/>
        <v>#DIV/0!</v>
      </c>
      <c r="AT121" s="62" t="e">
        <f t="shared" si="27"/>
        <v>#DIV/0!</v>
      </c>
      <c r="AU121" s="62">
        <f t="shared" si="28"/>
        <v>-1</v>
      </c>
    </row>
    <row r="122" spans="1:47" x14ac:dyDescent="0.25">
      <c r="A122" s="59">
        <v>2023</v>
      </c>
      <c r="B122" s="60" t="s">
        <v>188</v>
      </c>
      <c r="C122" s="61" t="s">
        <v>189</v>
      </c>
      <c r="D122" s="62">
        <v>0</v>
      </c>
      <c r="E122" s="62">
        <v>0</v>
      </c>
      <c r="F122" s="62">
        <v>0</v>
      </c>
      <c r="G122" s="62">
        <v>0</v>
      </c>
      <c r="H122" s="62">
        <v>10000000</v>
      </c>
      <c r="I122" s="62">
        <v>0</v>
      </c>
      <c r="J122" s="62">
        <v>0</v>
      </c>
      <c r="K122" s="62">
        <v>0</v>
      </c>
      <c r="L122" s="62">
        <v>0</v>
      </c>
      <c r="M122" s="62">
        <v>10000000</v>
      </c>
      <c r="N122" s="62">
        <v>0</v>
      </c>
      <c r="O122" s="62">
        <v>0</v>
      </c>
      <c r="P122" s="62">
        <v>20000000</v>
      </c>
      <c r="R122" s="62">
        <v>0</v>
      </c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>
        <f t="shared" si="30"/>
        <v>0</v>
      </c>
      <c r="AF122" s="13" t="s">
        <v>188</v>
      </c>
      <c r="AG122" s="25" t="s">
        <v>189</v>
      </c>
      <c r="AH122" s="26">
        <v>0</v>
      </c>
      <c r="AI122" s="62" t="e">
        <f t="shared" si="16"/>
        <v>#DIV/0!</v>
      </c>
      <c r="AJ122" s="62" t="e">
        <f t="shared" si="17"/>
        <v>#DIV/0!</v>
      </c>
      <c r="AK122" s="62" t="e">
        <f t="shared" si="18"/>
        <v>#DIV/0!</v>
      </c>
      <c r="AL122" s="62" t="e">
        <f t="shared" si="19"/>
        <v>#DIV/0!</v>
      </c>
      <c r="AM122" s="62">
        <f t="shared" si="20"/>
        <v>-1</v>
      </c>
      <c r="AN122" s="62" t="e">
        <f t="shared" si="21"/>
        <v>#DIV/0!</v>
      </c>
      <c r="AO122" s="62" t="e">
        <f t="shared" si="22"/>
        <v>#DIV/0!</v>
      </c>
      <c r="AP122" s="62" t="e">
        <f t="shared" si="23"/>
        <v>#DIV/0!</v>
      </c>
      <c r="AQ122" s="62" t="e">
        <f t="shared" si="24"/>
        <v>#DIV/0!</v>
      </c>
      <c r="AR122" s="62">
        <f t="shared" si="25"/>
        <v>-1</v>
      </c>
      <c r="AS122" s="62" t="e">
        <f t="shared" si="26"/>
        <v>#DIV/0!</v>
      </c>
      <c r="AT122" s="62" t="e">
        <f t="shared" si="27"/>
        <v>#DIV/0!</v>
      </c>
      <c r="AU122" s="62">
        <f t="shared" si="28"/>
        <v>-1</v>
      </c>
    </row>
    <row r="123" spans="1:47" x14ac:dyDescent="0.25">
      <c r="A123" s="59">
        <v>2023</v>
      </c>
      <c r="B123" s="60" t="s">
        <v>190</v>
      </c>
      <c r="C123" s="61" t="s">
        <v>191</v>
      </c>
      <c r="D123" s="62">
        <v>0</v>
      </c>
      <c r="E123" s="62">
        <v>1000000</v>
      </c>
      <c r="F123" s="62">
        <v>1000000</v>
      </c>
      <c r="G123" s="62">
        <v>1000000</v>
      </c>
      <c r="H123" s="62">
        <v>1000000</v>
      </c>
      <c r="I123" s="62">
        <v>1000000</v>
      </c>
      <c r="J123" s="62">
        <v>1000000</v>
      </c>
      <c r="K123" s="62">
        <v>1000000</v>
      </c>
      <c r="L123" s="62">
        <v>1000000</v>
      </c>
      <c r="M123" s="62">
        <v>1000000</v>
      </c>
      <c r="N123" s="62">
        <v>1000000</v>
      </c>
      <c r="O123" s="62">
        <v>1000000</v>
      </c>
      <c r="P123" s="62">
        <v>11000000</v>
      </c>
      <c r="R123" s="62">
        <v>0</v>
      </c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>
        <f t="shared" si="30"/>
        <v>0</v>
      </c>
      <c r="AF123" s="13" t="s">
        <v>190</v>
      </c>
      <c r="AG123" s="25" t="s">
        <v>191</v>
      </c>
      <c r="AH123" s="26">
        <v>0</v>
      </c>
      <c r="AI123" s="62" t="e">
        <f t="shared" si="16"/>
        <v>#DIV/0!</v>
      </c>
      <c r="AJ123" s="62">
        <f t="shared" si="17"/>
        <v>-1</v>
      </c>
      <c r="AK123" s="62">
        <f t="shared" si="18"/>
        <v>-1</v>
      </c>
      <c r="AL123" s="62">
        <f t="shared" si="19"/>
        <v>-1</v>
      </c>
      <c r="AM123" s="62">
        <f t="shared" si="20"/>
        <v>-1</v>
      </c>
      <c r="AN123" s="62">
        <f t="shared" si="21"/>
        <v>-1</v>
      </c>
      <c r="AO123" s="62">
        <f t="shared" si="22"/>
        <v>-1</v>
      </c>
      <c r="AP123" s="62">
        <f t="shared" si="23"/>
        <v>-1</v>
      </c>
      <c r="AQ123" s="62">
        <f t="shared" si="24"/>
        <v>-1</v>
      </c>
      <c r="AR123" s="62">
        <f t="shared" si="25"/>
        <v>-1</v>
      </c>
      <c r="AS123" s="62">
        <f t="shared" si="26"/>
        <v>-1</v>
      </c>
      <c r="AT123" s="62">
        <f t="shared" si="27"/>
        <v>-1</v>
      </c>
      <c r="AU123" s="62">
        <f t="shared" si="28"/>
        <v>-1</v>
      </c>
    </row>
    <row r="124" spans="1:47" x14ac:dyDescent="0.25">
      <c r="A124" s="59">
        <v>2023</v>
      </c>
      <c r="B124" s="60" t="s">
        <v>192</v>
      </c>
      <c r="C124" s="61" t="s">
        <v>823</v>
      </c>
      <c r="D124" s="62">
        <v>0</v>
      </c>
      <c r="E124" s="62">
        <v>0</v>
      </c>
      <c r="F124" s="62">
        <v>20000000</v>
      </c>
      <c r="G124" s="62">
        <v>0</v>
      </c>
      <c r="H124" s="62">
        <v>0</v>
      </c>
      <c r="I124" s="62">
        <v>0</v>
      </c>
      <c r="J124" s="62">
        <v>0</v>
      </c>
      <c r="K124" s="62">
        <v>0</v>
      </c>
      <c r="L124" s="62">
        <v>0</v>
      </c>
      <c r="M124" s="62">
        <v>0</v>
      </c>
      <c r="N124" s="62">
        <v>0</v>
      </c>
      <c r="O124" s="62">
        <v>0</v>
      </c>
      <c r="P124" s="62">
        <v>20000000</v>
      </c>
      <c r="R124" s="62">
        <v>0</v>
      </c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>
        <f t="shared" si="30"/>
        <v>0</v>
      </c>
      <c r="AF124" s="13" t="s">
        <v>192</v>
      </c>
      <c r="AG124" s="25" t="s">
        <v>193</v>
      </c>
      <c r="AH124" s="26">
        <v>0</v>
      </c>
      <c r="AI124" s="62" t="e">
        <f t="shared" si="16"/>
        <v>#DIV/0!</v>
      </c>
      <c r="AJ124" s="62" t="e">
        <f t="shared" si="17"/>
        <v>#DIV/0!</v>
      </c>
      <c r="AK124" s="62">
        <f t="shared" si="18"/>
        <v>-1</v>
      </c>
      <c r="AL124" s="62" t="e">
        <f t="shared" si="19"/>
        <v>#DIV/0!</v>
      </c>
      <c r="AM124" s="62" t="e">
        <f t="shared" si="20"/>
        <v>#DIV/0!</v>
      </c>
      <c r="AN124" s="62" t="e">
        <f t="shared" si="21"/>
        <v>#DIV/0!</v>
      </c>
      <c r="AO124" s="62" t="e">
        <f t="shared" si="22"/>
        <v>#DIV/0!</v>
      </c>
      <c r="AP124" s="62" t="e">
        <f t="shared" si="23"/>
        <v>#DIV/0!</v>
      </c>
      <c r="AQ124" s="62" t="e">
        <f t="shared" si="24"/>
        <v>#DIV/0!</v>
      </c>
      <c r="AR124" s="62" t="e">
        <f t="shared" si="25"/>
        <v>#DIV/0!</v>
      </c>
      <c r="AS124" s="62" t="e">
        <f t="shared" si="26"/>
        <v>#DIV/0!</v>
      </c>
      <c r="AT124" s="62" t="e">
        <f t="shared" si="27"/>
        <v>#DIV/0!</v>
      </c>
      <c r="AU124" s="62">
        <f t="shared" si="28"/>
        <v>-1</v>
      </c>
    </row>
    <row r="125" spans="1:47" x14ac:dyDescent="0.25">
      <c r="A125" s="59">
        <v>2023</v>
      </c>
      <c r="B125" s="60" t="s">
        <v>194</v>
      </c>
      <c r="C125" s="61" t="s">
        <v>195</v>
      </c>
      <c r="D125" s="62">
        <v>0</v>
      </c>
      <c r="E125" s="62">
        <v>26000000</v>
      </c>
      <c r="F125" s="62">
        <v>0</v>
      </c>
      <c r="G125" s="62">
        <v>0</v>
      </c>
      <c r="H125" s="62">
        <v>0</v>
      </c>
      <c r="I125" s="62">
        <v>0</v>
      </c>
      <c r="J125" s="62">
        <v>0</v>
      </c>
      <c r="K125" s="62">
        <v>0</v>
      </c>
      <c r="L125" s="62">
        <v>0</v>
      </c>
      <c r="M125" s="62">
        <v>0</v>
      </c>
      <c r="N125" s="62">
        <v>0</v>
      </c>
      <c r="O125" s="62">
        <v>0</v>
      </c>
      <c r="P125" s="62">
        <v>26000000</v>
      </c>
      <c r="R125" s="62">
        <v>1700000</v>
      </c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>
        <f t="shared" si="30"/>
        <v>1700000</v>
      </c>
      <c r="AF125" s="13" t="s">
        <v>194</v>
      </c>
      <c r="AG125" s="25" t="s">
        <v>195</v>
      </c>
      <c r="AH125" s="26">
        <v>1700000</v>
      </c>
      <c r="AI125" s="62" t="e">
        <f t="shared" si="16"/>
        <v>#DIV/0!</v>
      </c>
      <c r="AJ125" s="62">
        <f t="shared" si="17"/>
        <v>-1</v>
      </c>
      <c r="AK125" s="62" t="e">
        <f t="shared" si="18"/>
        <v>#DIV/0!</v>
      </c>
      <c r="AL125" s="62" t="e">
        <f t="shared" si="19"/>
        <v>#DIV/0!</v>
      </c>
      <c r="AM125" s="62" t="e">
        <f t="shared" si="20"/>
        <v>#DIV/0!</v>
      </c>
      <c r="AN125" s="62" t="e">
        <f t="shared" si="21"/>
        <v>#DIV/0!</v>
      </c>
      <c r="AO125" s="62" t="e">
        <f t="shared" si="22"/>
        <v>#DIV/0!</v>
      </c>
      <c r="AP125" s="62" t="e">
        <f t="shared" si="23"/>
        <v>#DIV/0!</v>
      </c>
      <c r="AQ125" s="62" t="e">
        <f t="shared" si="24"/>
        <v>#DIV/0!</v>
      </c>
      <c r="AR125" s="62" t="e">
        <f t="shared" si="25"/>
        <v>#DIV/0!</v>
      </c>
      <c r="AS125" s="62" t="e">
        <f t="shared" si="26"/>
        <v>#DIV/0!</v>
      </c>
      <c r="AT125" s="62" t="e">
        <f t="shared" si="27"/>
        <v>#DIV/0!</v>
      </c>
      <c r="AU125" s="62">
        <f t="shared" si="28"/>
        <v>-0.93461538461538463</v>
      </c>
    </row>
    <row r="126" spans="1:47" x14ac:dyDescent="0.25">
      <c r="A126" s="56">
        <v>2023</v>
      </c>
      <c r="B126" s="57" t="s">
        <v>196</v>
      </c>
      <c r="C126" s="58" t="s">
        <v>197</v>
      </c>
      <c r="D126" s="55">
        <v>0</v>
      </c>
      <c r="E126" s="55">
        <v>0</v>
      </c>
      <c r="F126" s="55">
        <v>5000000</v>
      </c>
      <c r="G126" s="55">
        <v>0</v>
      </c>
      <c r="H126" s="55">
        <v>0</v>
      </c>
      <c r="I126" s="55">
        <v>5000000</v>
      </c>
      <c r="J126" s="55">
        <v>5000000</v>
      </c>
      <c r="K126" s="55">
        <v>0</v>
      </c>
      <c r="L126" s="55">
        <v>0</v>
      </c>
      <c r="M126" s="55">
        <v>0</v>
      </c>
      <c r="N126" s="55">
        <v>0</v>
      </c>
      <c r="O126" s="55">
        <v>0</v>
      </c>
      <c r="P126" s="55">
        <v>15000000</v>
      </c>
      <c r="R126" s="55">
        <v>0</v>
      </c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>
        <f t="shared" si="30"/>
        <v>0</v>
      </c>
      <c r="AF126" s="14" t="s">
        <v>196</v>
      </c>
      <c r="AG126" s="9" t="s">
        <v>197</v>
      </c>
      <c r="AH126" s="10">
        <f>+AH127+AH128</f>
        <v>0</v>
      </c>
      <c r="AI126" s="55" t="e">
        <f t="shared" si="16"/>
        <v>#DIV/0!</v>
      </c>
      <c r="AJ126" s="55" t="e">
        <f t="shared" si="17"/>
        <v>#DIV/0!</v>
      </c>
      <c r="AK126" s="55">
        <f t="shared" si="18"/>
        <v>-1</v>
      </c>
      <c r="AL126" s="55" t="e">
        <f t="shared" si="19"/>
        <v>#DIV/0!</v>
      </c>
      <c r="AM126" s="55" t="e">
        <f t="shared" si="20"/>
        <v>#DIV/0!</v>
      </c>
      <c r="AN126" s="55">
        <f t="shared" si="21"/>
        <v>-1</v>
      </c>
      <c r="AO126" s="55">
        <f t="shared" si="22"/>
        <v>-1</v>
      </c>
      <c r="AP126" s="55" t="e">
        <f t="shared" si="23"/>
        <v>#DIV/0!</v>
      </c>
      <c r="AQ126" s="55" t="e">
        <f t="shared" si="24"/>
        <v>#DIV/0!</v>
      </c>
      <c r="AR126" s="55" t="e">
        <f t="shared" si="25"/>
        <v>#DIV/0!</v>
      </c>
      <c r="AS126" s="55" t="e">
        <f t="shared" si="26"/>
        <v>#DIV/0!</v>
      </c>
      <c r="AT126" s="55" t="e">
        <f t="shared" si="27"/>
        <v>#DIV/0!</v>
      </c>
      <c r="AU126" s="55">
        <f t="shared" si="28"/>
        <v>-1</v>
      </c>
    </row>
    <row r="127" spans="1:47" x14ac:dyDescent="0.25">
      <c r="A127" s="59">
        <v>2023</v>
      </c>
      <c r="B127" s="60" t="s">
        <v>198</v>
      </c>
      <c r="C127" s="61" t="s">
        <v>824</v>
      </c>
      <c r="D127" s="62">
        <v>0</v>
      </c>
      <c r="E127" s="62">
        <v>0</v>
      </c>
      <c r="F127" s="62">
        <v>0</v>
      </c>
      <c r="G127" s="62">
        <v>0</v>
      </c>
      <c r="H127" s="62">
        <v>0</v>
      </c>
      <c r="I127" s="62">
        <v>5000000</v>
      </c>
      <c r="J127" s="62">
        <v>0</v>
      </c>
      <c r="K127" s="62">
        <v>0</v>
      </c>
      <c r="L127" s="62">
        <v>0</v>
      </c>
      <c r="M127" s="62">
        <v>0</v>
      </c>
      <c r="N127" s="62">
        <v>0</v>
      </c>
      <c r="O127" s="62">
        <v>0</v>
      </c>
      <c r="P127" s="62">
        <v>5000000</v>
      </c>
      <c r="R127" s="62">
        <v>0</v>
      </c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>
        <f t="shared" si="30"/>
        <v>0</v>
      </c>
      <c r="AF127" s="13" t="s">
        <v>198</v>
      </c>
      <c r="AG127" s="25" t="s">
        <v>199</v>
      </c>
      <c r="AH127" s="26">
        <v>0</v>
      </c>
      <c r="AI127" s="62" t="e">
        <f t="shared" si="16"/>
        <v>#DIV/0!</v>
      </c>
      <c r="AJ127" s="62" t="e">
        <f t="shared" si="17"/>
        <v>#DIV/0!</v>
      </c>
      <c r="AK127" s="62" t="e">
        <f t="shared" si="18"/>
        <v>#DIV/0!</v>
      </c>
      <c r="AL127" s="62" t="e">
        <f t="shared" si="19"/>
        <v>#DIV/0!</v>
      </c>
      <c r="AM127" s="62" t="e">
        <f t="shared" si="20"/>
        <v>#DIV/0!</v>
      </c>
      <c r="AN127" s="62">
        <f t="shared" si="21"/>
        <v>-1</v>
      </c>
      <c r="AO127" s="62" t="e">
        <f t="shared" si="22"/>
        <v>#DIV/0!</v>
      </c>
      <c r="AP127" s="62" t="e">
        <f t="shared" si="23"/>
        <v>#DIV/0!</v>
      </c>
      <c r="AQ127" s="62" t="e">
        <f t="shared" si="24"/>
        <v>#DIV/0!</v>
      </c>
      <c r="AR127" s="62" t="e">
        <f t="shared" si="25"/>
        <v>#DIV/0!</v>
      </c>
      <c r="AS127" s="62" t="e">
        <f t="shared" si="26"/>
        <v>#DIV/0!</v>
      </c>
      <c r="AT127" s="62" t="e">
        <f t="shared" si="27"/>
        <v>#DIV/0!</v>
      </c>
      <c r="AU127" s="62">
        <f t="shared" si="28"/>
        <v>-1</v>
      </c>
    </row>
    <row r="128" spans="1:47" x14ac:dyDescent="0.25">
      <c r="A128" s="59">
        <v>2023</v>
      </c>
      <c r="B128" s="60" t="s">
        <v>200</v>
      </c>
      <c r="C128" s="61" t="s">
        <v>825</v>
      </c>
      <c r="D128" s="62">
        <v>0</v>
      </c>
      <c r="E128" s="62">
        <v>0</v>
      </c>
      <c r="F128" s="62">
        <v>5000000</v>
      </c>
      <c r="G128" s="62">
        <v>0</v>
      </c>
      <c r="H128" s="62">
        <v>0</v>
      </c>
      <c r="I128" s="62">
        <v>0</v>
      </c>
      <c r="J128" s="62">
        <v>5000000</v>
      </c>
      <c r="K128" s="62">
        <v>0</v>
      </c>
      <c r="L128" s="62">
        <v>0</v>
      </c>
      <c r="M128" s="62">
        <v>0</v>
      </c>
      <c r="N128" s="62">
        <v>0</v>
      </c>
      <c r="O128" s="62">
        <v>0</v>
      </c>
      <c r="P128" s="62">
        <v>10000000</v>
      </c>
      <c r="R128" s="62">
        <v>0</v>
      </c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>
        <f t="shared" si="30"/>
        <v>0</v>
      </c>
      <c r="AF128" s="13" t="s">
        <v>200</v>
      </c>
      <c r="AG128" s="25" t="s">
        <v>201</v>
      </c>
      <c r="AH128" s="26">
        <v>0</v>
      </c>
      <c r="AI128" s="62" t="e">
        <f t="shared" si="16"/>
        <v>#DIV/0!</v>
      </c>
      <c r="AJ128" s="62" t="e">
        <f t="shared" si="17"/>
        <v>#DIV/0!</v>
      </c>
      <c r="AK128" s="62">
        <f t="shared" si="18"/>
        <v>-1</v>
      </c>
      <c r="AL128" s="62" t="e">
        <f t="shared" si="19"/>
        <v>#DIV/0!</v>
      </c>
      <c r="AM128" s="62" t="e">
        <f t="shared" si="20"/>
        <v>#DIV/0!</v>
      </c>
      <c r="AN128" s="62" t="e">
        <f t="shared" si="21"/>
        <v>#DIV/0!</v>
      </c>
      <c r="AO128" s="62">
        <f t="shared" si="22"/>
        <v>-1</v>
      </c>
      <c r="AP128" s="62" t="e">
        <f t="shared" si="23"/>
        <v>#DIV/0!</v>
      </c>
      <c r="AQ128" s="62" t="e">
        <f t="shared" si="24"/>
        <v>#DIV/0!</v>
      </c>
      <c r="AR128" s="62" t="e">
        <f t="shared" si="25"/>
        <v>#DIV/0!</v>
      </c>
      <c r="AS128" s="62" t="e">
        <f t="shared" si="26"/>
        <v>#DIV/0!</v>
      </c>
      <c r="AT128" s="62" t="e">
        <f t="shared" si="27"/>
        <v>#DIV/0!</v>
      </c>
      <c r="AU128" s="62">
        <f t="shared" si="28"/>
        <v>-1</v>
      </c>
    </row>
    <row r="129" spans="1:47" x14ac:dyDescent="0.25">
      <c r="A129" s="56">
        <v>2023</v>
      </c>
      <c r="B129" s="57" t="s">
        <v>202</v>
      </c>
      <c r="C129" s="58" t="s">
        <v>203</v>
      </c>
      <c r="D129" s="55">
        <v>30000000</v>
      </c>
      <c r="E129" s="55">
        <v>0</v>
      </c>
      <c r="F129" s="55">
        <v>0</v>
      </c>
      <c r="G129" s="55">
        <v>97314691</v>
      </c>
      <c r="H129" s="55">
        <v>0</v>
      </c>
      <c r="I129" s="55">
        <v>0</v>
      </c>
      <c r="J129" s="55">
        <v>0</v>
      </c>
      <c r="K129" s="55">
        <v>0</v>
      </c>
      <c r="L129" s="55">
        <v>90000000</v>
      </c>
      <c r="M129" s="55">
        <v>0</v>
      </c>
      <c r="N129" s="55">
        <v>0</v>
      </c>
      <c r="O129" s="55">
        <v>0</v>
      </c>
      <c r="P129" s="55">
        <v>217314691</v>
      </c>
      <c r="R129" s="55">
        <v>0</v>
      </c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>
        <f t="shared" si="30"/>
        <v>0</v>
      </c>
      <c r="AF129" s="14" t="s">
        <v>202</v>
      </c>
      <c r="AG129" s="9" t="s">
        <v>203</v>
      </c>
      <c r="AH129" s="10">
        <f>+AH130+AH131</f>
        <v>0</v>
      </c>
      <c r="AI129" s="55">
        <f t="shared" si="16"/>
        <v>-1</v>
      </c>
      <c r="AJ129" s="55" t="e">
        <f t="shared" si="17"/>
        <v>#DIV/0!</v>
      </c>
      <c r="AK129" s="55" t="e">
        <f t="shared" si="18"/>
        <v>#DIV/0!</v>
      </c>
      <c r="AL129" s="55">
        <f t="shared" si="19"/>
        <v>-1</v>
      </c>
      <c r="AM129" s="55" t="e">
        <f t="shared" si="20"/>
        <v>#DIV/0!</v>
      </c>
      <c r="AN129" s="55" t="e">
        <f t="shared" si="21"/>
        <v>#DIV/0!</v>
      </c>
      <c r="AO129" s="55" t="e">
        <f t="shared" si="22"/>
        <v>#DIV/0!</v>
      </c>
      <c r="AP129" s="55" t="e">
        <f t="shared" si="23"/>
        <v>#DIV/0!</v>
      </c>
      <c r="AQ129" s="55">
        <f t="shared" si="24"/>
        <v>-1</v>
      </c>
      <c r="AR129" s="55" t="e">
        <f t="shared" si="25"/>
        <v>#DIV/0!</v>
      </c>
      <c r="AS129" s="55" t="e">
        <f t="shared" si="26"/>
        <v>#DIV/0!</v>
      </c>
      <c r="AT129" s="55" t="e">
        <f t="shared" si="27"/>
        <v>#DIV/0!</v>
      </c>
      <c r="AU129" s="55">
        <f t="shared" si="28"/>
        <v>-1</v>
      </c>
    </row>
    <row r="130" spans="1:47" x14ac:dyDescent="0.25">
      <c r="A130" s="59">
        <v>2023</v>
      </c>
      <c r="B130" s="60" t="s">
        <v>204</v>
      </c>
      <c r="C130" s="61" t="s">
        <v>205</v>
      </c>
      <c r="D130" s="62">
        <v>30000000</v>
      </c>
      <c r="E130" s="62">
        <v>0</v>
      </c>
      <c r="F130" s="62">
        <v>0</v>
      </c>
      <c r="G130" s="62">
        <v>71314691</v>
      </c>
      <c r="H130" s="62">
        <v>0</v>
      </c>
      <c r="I130" s="62">
        <v>0</v>
      </c>
      <c r="J130" s="62">
        <v>0</v>
      </c>
      <c r="K130" s="62">
        <v>0</v>
      </c>
      <c r="L130" s="62">
        <v>70000000</v>
      </c>
      <c r="M130" s="62">
        <v>0</v>
      </c>
      <c r="N130" s="62">
        <v>0</v>
      </c>
      <c r="O130" s="62">
        <v>0</v>
      </c>
      <c r="P130" s="62">
        <v>171314691</v>
      </c>
      <c r="R130" s="62">
        <v>0</v>
      </c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>
        <f t="shared" si="30"/>
        <v>0</v>
      </c>
      <c r="AF130" s="13" t="s">
        <v>204</v>
      </c>
      <c r="AG130" s="25" t="s">
        <v>205</v>
      </c>
      <c r="AH130" s="26">
        <v>0</v>
      </c>
      <c r="AI130" s="62">
        <f t="shared" si="16"/>
        <v>-1</v>
      </c>
      <c r="AJ130" s="62" t="e">
        <f t="shared" si="17"/>
        <v>#DIV/0!</v>
      </c>
      <c r="AK130" s="62" t="e">
        <f t="shared" si="18"/>
        <v>#DIV/0!</v>
      </c>
      <c r="AL130" s="62">
        <f t="shared" si="19"/>
        <v>-1</v>
      </c>
      <c r="AM130" s="62" t="e">
        <f t="shared" si="20"/>
        <v>#DIV/0!</v>
      </c>
      <c r="AN130" s="62" t="e">
        <f t="shared" si="21"/>
        <v>#DIV/0!</v>
      </c>
      <c r="AO130" s="62" t="e">
        <f t="shared" si="22"/>
        <v>#DIV/0!</v>
      </c>
      <c r="AP130" s="62" t="e">
        <f t="shared" si="23"/>
        <v>#DIV/0!</v>
      </c>
      <c r="AQ130" s="62">
        <f t="shared" si="24"/>
        <v>-1</v>
      </c>
      <c r="AR130" s="62" t="e">
        <f t="shared" si="25"/>
        <v>#DIV/0!</v>
      </c>
      <c r="AS130" s="62" t="e">
        <f t="shared" si="26"/>
        <v>#DIV/0!</v>
      </c>
      <c r="AT130" s="62" t="e">
        <f t="shared" si="27"/>
        <v>#DIV/0!</v>
      </c>
      <c r="AU130" s="62">
        <f t="shared" si="28"/>
        <v>-1</v>
      </c>
    </row>
    <row r="131" spans="1:47" x14ac:dyDescent="0.25">
      <c r="A131" s="59">
        <v>2023</v>
      </c>
      <c r="B131" s="60" t="s">
        <v>206</v>
      </c>
      <c r="C131" s="61" t="s">
        <v>207</v>
      </c>
      <c r="D131" s="62">
        <v>0</v>
      </c>
      <c r="E131" s="62">
        <v>0</v>
      </c>
      <c r="F131" s="62">
        <v>0</v>
      </c>
      <c r="G131" s="62">
        <v>26000000</v>
      </c>
      <c r="H131" s="62">
        <v>0</v>
      </c>
      <c r="I131" s="62">
        <v>0</v>
      </c>
      <c r="J131" s="62">
        <v>0</v>
      </c>
      <c r="K131" s="62">
        <v>0</v>
      </c>
      <c r="L131" s="62">
        <v>20000000</v>
      </c>
      <c r="M131" s="62">
        <v>0</v>
      </c>
      <c r="N131" s="62">
        <v>0</v>
      </c>
      <c r="O131" s="62">
        <v>0</v>
      </c>
      <c r="P131" s="62">
        <v>46000000</v>
      </c>
      <c r="R131" s="62">
        <v>0</v>
      </c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>
        <f t="shared" si="30"/>
        <v>0</v>
      </c>
      <c r="AF131" s="13" t="s">
        <v>206</v>
      </c>
      <c r="AG131" s="25" t="s">
        <v>207</v>
      </c>
      <c r="AH131" s="26">
        <v>0</v>
      </c>
      <c r="AI131" s="62" t="e">
        <f t="shared" si="16"/>
        <v>#DIV/0!</v>
      </c>
      <c r="AJ131" s="62" t="e">
        <f t="shared" si="17"/>
        <v>#DIV/0!</v>
      </c>
      <c r="AK131" s="62" t="e">
        <f t="shared" si="18"/>
        <v>#DIV/0!</v>
      </c>
      <c r="AL131" s="62">
        <f t="shared" si="19"/>
        <v>-1</v>
      </c>
      <c r="AM131" s="62" t="e">
        <f t="shared" si="20"/>
        <v>#DIV/0!</v>
      </c>
      <c r="AN131" s="62" t="e">
        <f t="shared" si="21"/>
        <v>#DIV/0!</v>
      </c>
      <c r="AO131" s="62" t="e">
        <f t="shared" si="22"/>
        <v>#DIV/0!</v>
      </c>
      <c r="AP131" s="62" t="e">
        <f t="shared" si="23"/>
        <v>#DIV/0!</v>
      </c>
      <c r="AQ131" s="62">
        <f t="shared" si="24"/>
        <v>-1</v>
      </c>
      <c r="AR131" s="62" t="e">
        <f t="shared" si="25"/>
        <v>#DIV/0!</v>
      </c>
      <c r="AS131" s="62" t="e">
        <f t="shared" si="26"/>
        <v>#DIV/0!</v>
      </c>
      <c r="AT131" s="62" t="e">
        <f t="shared" si="27"/>
        <v>#DIV/0!</v>
      </c>
      <c r="AU131" s="62">
        <f t="shared" si="28"/>
        <v>-1</v>
      </c>
    </row>
    <row r="132" spans="1:47" x14ac:dyDescent="0.25">
      <c r="A132" s="56">
        <v>2023</v>
      </c>
      <c r="B132" s="57" t="s">
        <v>208</v>
      </c>
      <c r="C132" s="58" t="s">
        <v>209</v>
      </c>
      <c r="D132" s="55">
        <v>0</v>
      </c>
      <c r="E132" s="55">
        <v>0</v>
      </c>
      <c r="F132" s="55">
        <v>0</v>
      </c>
      <c r="G132" s="55">
        <v>5000000</v>
      </c>
      <c r="H132" s="55">
        <v>0</v>
      </c>
      <c r="I132" s="55">
        <v>0</v>
      </c>
      <c r="J132" s="55">
        <v>0</v>
      </c>
      <c r="K132" s="55">
        <v>0</v>
      </c>
      <c r="L132" s="55">
        <v>0</v>
      </c>
      <c r="M132" s="55">
        <v>0</v>
      </c>
      <c r="N132" s="55">
        <v>0</v>
      </c>
      <c r="O132" s="55">
        <v>0</v>
      </c>
      <c r="P132" s="55">
        <v>5000000</v>
      </c>
      <c r="R132" s="55">
        <v>0</v>
      </c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>
        <f t="shared" si="30"/>
        <v>0</v>
      </c>
      <c r="AF132" s="14" t="s">
        <v>208</v>
      </c>
      <c r="AG132" s="9" t="s">
        <v>209</v>
      </c>
      <c r="AH132" s="10">
        <f>+AH133</f>
        <v>0</v>
      </c>
      <c r="AI132" s="55" t="e">
        <f t="shared" si="16"/>
        <v>#DIV/0!</v>
      </c>
      <c r="AJ132" s="55" t="e">
        <f t="shared" si="17"/>
        <v>#DIV/0!</v>
      </c>
      <c r="AK132" s="55" t="e">
        <f t="shared" si="18"/>
        <v>#DIV/0!</v>
      </c>
      <c r="AL132" s="55">
        <f t="shared" si="19"/>
        <v>-1</v>
      </c>
      <c r="AM132" s="55" t="e">
        <f t="shared" si="20"/>
        <v>#DIV/0!</v>
      </c>
      <c r="AN132" s="55" t="e">
        <f t="shared" si="21"/>
        <v>#DIV/0!</v>
      </c>
      <c r="AO132" s="55" t="e">
        <f t="shared" si="22"/>
        <v>#DIV/0!</v>
      </c>
      <c r="AP132" s="55" t="e">
        <f t="shared" si="23"/>
        <v>#DIV/0!</v>
      </c>
      <c r="AQ132" s="55" t="e">
        <f t="shared" si="24"/>
        <v>#DIV/0!</v>
      </c>
      <c r="AR132" s="55" t="e">
        <f t="shared" si="25"/>
        <v>#DIV/0!</v>
      </c>
      <c r="AS132" s="55" t="e">
        <f t="shared" si="26"/>
        <v>#DIV/0!</v>
      </c>
      <c r="AT132" s="55" t="e">
        <f t="shared" si="27"/>
        <v>#DIV/0!</v>
      </c>
      <c r="AU132" s="55">
        <f t="shared" si="28"/>
        <v>-1</v>
      </c>
    </row>
    <row r="133" spans="1:47" x14ac:dyDescent="0.25">
      <c r="A133" s="59">
        <v>2023</v>
      </c>
      <c r="B133" s="60" t="s">
        <v>210</v>
      </c>
      <c r="C133" s="61" t="s">
        <v>826</v>
      </c>
      <c r="D133" s="62">
        <v>0</v>
      </c>
      <c r="E133" s="62">
        <v>0</v>
      </c>
      <c r="F133" s="62">
        <v>0</v>
      </c>
      <c r="G133" s="62">
        <v>5000000</v>
      </c>
      <c r="H133" s="62">
        <v>0</v>
      </c>
      <c r="I133" s="62">
        <v>0</v>
      </c>
      <c r="J133" s="62">
        <v>0</v>
      </c>
      <c r="K133" s="62">
        <v>0</v>
      </c>
      <c r="L133" s="62">
        <v>0</v>
      </c>
      <c r="M133" s="62">
        <v>0</v>
      </c>
      <c r="N133" s="62">
        <v>0</v>
      </c>
      <c r="O133" s="62">
        <v>0</v>
      </c>
      <c r="P133" s="62">
        <v>5000000</v>
      </c>
      <c r="R133" s="62">
        <v>0</v>
      </c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>
        <f t="shared" si="30"/>
        <v>0</v>
      </c>
      <c r="AF133" s="13" t="s">
        <v>210</v>
      </c>
      <c r="AG133" s="25" t="s">
        <v>211</v>
      </c>
      <c r="AH133" s="26">
        <v>0</v>
      </c>
      <c r="AI133" s="62" t="e">
        <f t="shared" si="16"/>
        <v>#DIV/0!</v>
      </c>
      <c r="AJ133" s="62" t="e">
        <f t="shared" si="17"/>
        <v>#DIV/0!</v>
      </c>
      <c r="AK133" s="62" t="e">
        <f t="shared" si="18"/>
        <v>#DIV/0!</v>
      </c>
      <c r="AL133" s="62">
        <f t="shared" si="19"/>
        <v>-1</v>
      </c>
      <c r="AM133" s="62" t="e">
        <f t="shared" si="20"/>
        <v>#DIV/0!</v>
      </c>
      <c r="AN133" s="62" t="e">
        <f t="shared" si="21"/>
        <v>#DIV/0!</v>
      </c>
      <c r="AO133" s="62" t="e">
        <f t="shared" si="22"/>
        <v>#DIV/0!</v>
      </c>
      <c r="AP133" s="62" t="e">
        <f t="shared" si="23"/>
        <v>#DIV/0!</v>
      </c>
      <c r="AQ133" s="62" t="e">
        <f t="shared" si="24"/>
        <v>#DIV/0!</v>
      </c>
      <c r="AR133" s="62" t="e">
        <f t="shared" si="25"/>
        <v>#DIV/0!</v>
      </c>
      <c r="AS133" s="62" t="e">
        <f t="shared" si="26"/>
        <v>#DIV/0!</v>
      </c>
      <c r="AT133" s="62" t="e">
        <f t="shared" si="27"/>
        <v>#DIV/0!</v>
      </c>
      <c r="AU133" s="62">
        <f t="shared" si="28"/>
        <v>-1</v>
      </c>
    </row>
    <row r="134" spans="1:47" x14ac:dyDescent="0.25">
      <c r="A134" s="56">
        <v>2023</v>
      </c>
      <c r="B134" s="57" t="s">
        <v>212</v>
      </c>
      <c r="C134" s="58" t="s">
        <v>213</v>
      </c>
      <c r="D134" s="55">
        <v>66000000</v>
      </c>
      <c r="E134" s="55">
        <v>37406580</v>
      </c>
      <c r="F134" s="55">
        <v>12500000</v>
      </c>
      <c r="G134" s="55">
        <v>0</v>
      </c>
      <c r="H134" s="55">
        <v>0</v>
      </c>
      <c r="I134" s="55">
        <v>0</v>
      </c>
      <c r="J134" s="55">
        <v>4000000</v>
      </c>
      <c r="K134" s="55">
        <v>0</v>
      </c>
      <c r="L134" s="55">
        <v>0</v>
      </c>
      <c r="M134" s="55">
        <v>8000000</v>
      </c>
      <c r="N134" s="55">
        <v>0</v>
      </c>
      <c r="O134" s="55">
        <v>10000000</v>
      </c>
      <c r="P134" s="55">
        <v>137906580</v>
      </c>
      <c r="R134" s="55">
        <v>0</v>
      </c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>
        <f t="shared" si="30"/>
        <v>0</v>
      </c>
      <c r="AF134" s="14" t="s">
        <v>212</v>
      </c>
      <c r="AG134" s="9" t="s">
        <v>213</v>
      </c>
      <c r="AH134" s="10">
        <f>+AH135</f>
        <v>0</v>
      </c>
      <c r="AI134" s="55">
        <f t="shared" si="16"/>
        <v>-1</v>
      </c>
      <c r="AJ134" s="55">
        <f t="shared" si="17"/>
        <v>-1</v>
      </c>
      <c r="AK134" s="55">
        <f t="shared" si="18"/>
        <v>-1</v>
      </c>
      <c r="AL134" s="55" t="e">
        <f t="shared" si="19"/>
        <v>#DIV/0!</v>
      </c>
      <c r="AM134" s="55" t="e">
        <f t="shared" si="20"/>
        <v>#DIV/0!</v>
      </c>
      <c r="AN134" s="55" t="e">
        <f t="shared" si="21"/>
        <v>#DIV/0!</v>
      </c>
      <c r="AO134" s="55">
        <f t="shared" si="22"/>
        <v>-1</v>
      </c>
      <c r="AP134" s="55" t="e">
        <f t="shared" si="23"/>
        <v>#DIV/0!</v>
      </c>
      <c r="AQ134" s="55" t="e">
        <f t="shared" si="24"/>
        <v>#DIV/0!</v>
      </c>
      <c r="AR134" s="55">
        <f t="shared" si="25"/>
        <v>-1</v>
      </c>
      <c r="AS134" s="55" t="e">
        <f t="shared" si="26"/>
        <v>#DIV/0!</v>
      </c>
      <c r="AT134" s="55">
        <f t="shared" si="27"/>
        <v>-1</v>
      </c>
      <c r="AU134" s="55">
        <f t="shared" si="28"/>
        <v>-1</v>
      </c>
    </row>
    <row r="135" spans="1:47" x14ac:dyDescent="0.25">
      <c r="A135" s="56">
        <v>2023</v>
      </c>
      <c r="B135" s="57" t="s">
        <v>214</v>
      </c>
      <c r="C135" s="58" t="s">
        <v>215</v>
      </c>
      <c r="D135" s="55">
        <v>66000000</v>
      </c>
      <c r="E135" s="55">
        <v>37406580</v>
      </c>
      <c r="F135" s="55">
        <v>12500000</v>
      </c>
      <c r="G135" s="55">
        <v>0</v>
      </c>
      <c r="H135" s="55">
        <v>0</v>
      </c>
      <c r="I135" s="55">
        <v>0</v>
      </c>
      <c r="J135" s="55">
        <v>4000000</v>
      </c>
      <c r="K135" s="55">
        <v>0</v>
      </c>
      <c r="L135" s="55">
        <v>0</v>
      </c>
      <c r="M135" s="55">
        <v>8000000</v>
      </c>
      <c r="N135" s="55">
        <v>0</v>
      </c>
      <c r="O135" s="55">
        <v>10000000</v>
      </c>
      <c r="P135" s="55">
        <v>137906580</v>
      </c>
      <c r="R135" s="55">
        <v>0</v>
      </c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>
        <f t="shared" ref="AD135:AD158" si="31">SUM(R135:AC135)</f>
        <v>0</v>
      </c>
      <c r="AF135" s="14" t="s">
        <v>214</v>
      </c>
      <c r="AG135" s="9" t="s">
        <v>215</v>
      </c>
      <c r="AH135" s="10">
        <f>+AH136+AH137</f>
        <v>0</v>
      </c>
      <c r="AI135" s="55">
        <f t="shared" si="16"/>
        <v>-1</v>
      </c>
      <c r="AJ135" s="55">
        <f t="shared" si="17"/>
        <v>-1</v>
      </c>
      <c r="AK135" s="55">
        <f t="shared" si="18"/>
        <v>-1</v>
      </c>
      <c r="AL135" s="55" t="e">
        <f t="shared" si="19"/>
        <v>#DIV/0!</v>
      </c>
      <c r="AM135" s="55" t="e">
        <f t="shared" si="20"/>
        <v>#DIV/0!</v>
      </c>
      <c r="AN135" s="55" t="e">
        <f t="shared" si="21"/>
        <v>#DIV/0!</v>
      </c>
      <c r="AO135" s="55">
        <f t="shared" si="22"/>
        <v>-1</v>
      </c>
      <c r="AP135" s="55" t="e">
        <f t="shared" si="23"/>
        <v>#DIV/0!</v>
      </c>
      <c r="AQ135" s="55" t="e">
        <f t="shared" si="24"/>
        <v>#DIV/0!</v>
      </c>
      <c r="AR135" s="55">
        <f t="shared" si="25"/>
        <v>-1</v>
      </c>
      <c r="AS135" s="55" t="e">
        <f t="shared" si="26"/>
        <v>#DIV/0!</v>
      </c>
      <c r="AT135" s="55">
        <f t="shared" si="27"/>
        <v>-1</v>
      </c>
      <c r="AU135" s="55">
        <f t="shared" si="28"/>
        <v>-1</v>
      </c>
    </row>
    <row r="136" spans="1:47" x14ac:dyDescent="0.25">
      <c r="A136" s="59">
        <v>2023</v>
      </c>
      <c r="B136" s="60" t="s">
        <v>216</v>
      </c>
      <c r="C136" s="61" t="s">
        <v>217</v>
      </c>
      <c r="D136" s="62">
        <v>36000000</v>
      </c>
      <c r="E136" s="62">
        <v>17406580</v>
      </c>
      <c r="F136" s="62">
        <v>12500000</v>
      </c>
      <c r="G136" s="62">
        <v>0</v>
      </c>
      <c r="H136" s="62">
        <v>0</v>
      </c>
      <c r="I136" s="62">
        <v>0</v>
      </c>
      <c r="J136" s="62">
        <v>4000000</v>
      </c>
      <c r="K136" s="62">
        <v>0</v>
      </c>
      <c r="L136" s="62">
        <v>0</v>
      </c>
      <c r="M136" s="62">
        <v>8000000</v>
      </c>
      <c r="N136" s="62">
        <v>0</v>
      </c>
      <c r="O136" s="62">
        <v>0</v>
      </c>
      <c r="P136" s="62">
        <v>77906580</v>
      </c>
      <c r="R136" s="62">
        <v>0</v>
      </c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>
        <f t="shared" si="31"/>
        <v>0</v>
      </c>
      <c r="AF136" s="13" t="s">
        <v>216</v>
      </c>
      <c r="AG136" s="25" t="s">
        <v>217</v>
      </c>
      <c r="AH136" s="26">
        <v>0</v>
      </c>
      <c r="AI136" s="62">
        <f t="shared" si="16"/>
        <v>-1</v>
      </c>
      <c r="AJ136" s="62">
        <f t="shared" si="17"/>
        <v>-1</v>
      </c>
      <c r="AK136" s="62">
        <f t="shared" si="18"/>
        <v>-1</v>
      </c>
      <c r="AL136" s="62" t="e">
        <f t="shared" si="19"/>
        <v>#DIV/0!</v>
      </c>
      <c r="AM136" s="62" t="e">
        <f t="shared" si="20"/>
        <v>#DIV/0!</v>
      </c>
      <c r="AN136" s="62" t="e">
        <f t="shared" si="21"/>
        <v>#DIV/0!</v>
      </c>
      <c r="AO136" s="62">
        <f t="shared" si="22"/>
        <v>-1</v>
      </c>
      <c r="AP136" s="62" t="e">
        <f t="shared" si="23"/>
        <v>#DIV/0!</v>
      </c>
      <c r="AQ136" s="62" t="e">
        <f t="shared" si="24"/>
        <v>#DIV/0!</v>
      </c>
      <c r="AR136" s="62">
        <f t="shared" si="25"/>
        <v>-1</v>
      </c>
      <c r="AS136" s="62" t="e">
        <f t="shared" si="26"/>
        <v>#DIV/0!</v>
      </c>
      <c r="AT136" s="62" t="e">
        <f t="shared" si="27"/>
        <v>#DIV/0!</v>
      </c>
      <c r="AU136" s="62">
        <f t="shared" si="28"/>
        <v>-1</v>
      </c>
    </row>
    <row r="137" spans="1:47" x14ac:dyDescent="0.25">
      <c r="A137" s="56">
        <v>2023</v>
      </c>
      <c r="B137" s="57" t="s">
        <v>218</v>
      </c>
      <c r="C137" s="58" t="s">
        <v>219</v>
      </c>
      <c r="D137" s="55">
        <v>30000000</v>
      </c>
      <c r="E137" s="55">
        <v>20000000</v>
      </c>
      <c r="F137" s="55">
        <v>0</v>
      </c>
      <c r="G137" s="55">
        <v>0</v>
      </c>
      <c r="H137" s="55">
        <v>0</v>
      </c>
      <c r="I137" s="55">
        <v>0</v>
      </c>
      <c r="J137" s="55">
        <v>0</v>
      </c>
      <c r="K137" s="55">
        <v>0</v>
      </c>
      <c r="L137" s="55">
        <v>0</v>
      </c>
      <c r="M137" s="55">
        <v>0</v>
      </c>
      <c r="N137" s="55">
        <v>0</v>
      </c>
      <c r="O137" s="55">
        <v>10000000</v>
      </c>
      <c r="P137" s="55">
        <v>60000000</v>
      </c>
      <c r="R137" s="55">
        <v>0</v>
      </c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>
        <f t="shared" si="31"/>
        <v>0</v>
      </c>
      <c r="AF137" s="14" t="s">
        <v>218</v>
      </c>
      <c r="AG137" s="9" t="s">
        <v>219</v>
      </c>
      <c r="AH137" s="10">
        <v>0</v>
      </c>
      <c r="AI137" s="55">
        <f t="shared" ref="AI137:AI200" si="32">+(R137-D137)/D137</f>
        <v>-1</v>
      </c>
      <c r="AJ137" s="55">
        <f t="shared" si="17"/>
        <v>-1</v>
      </c>
      <c r="AK137" s="55" t="e">
        <f t="shared" si="18"/>
        <v>#DIV/0!</v>
      </c>
      <c r="AL137" s="55" t="e">
        <f t="shared" si="19"/>
        <v>#DIV/0!</v>
      </c>
      <c r="AM137" s="55" t="e">
        <f t="shared" si="20"/>
        <v>#DIV/0!</v>
      </c>
      <c r="AN137" s="55" t="e">
        <f t="shared" si="21"/>
        <v>#DIV/0!</v>
      </c>
      <c r="AO137" s="55" t="e">
        <f t="shared" si="22"/>
        <v>#DIV/0!</v>
      </c>
      <c r="AP137" s="55" t="e">
        <f t="shared" si="23"/>
        <v>#DIV/0!</v>
      </c>
      <c r="AQ137" s="55" t="e">
        <f t="shared" si="24"/>
        <v>#DIV/0!</v>
      </c>
      <c r="AR137" s="55" t="e">
        <f t="shared" si="25"/>
        <v>#DIV/0!</v>
      </c>
      <c r="AS137" s="55" t="e">
        <f t="shared" si="26"/>
        <v>#DIV/0!</v>
      </c>
      <c r="AT137" s="55">
        <f t="shared" si="27"/>
        <v>-1</v>
      </c>
      <c r="AU137" s="55">
        <f t="shared" si="28"/>
        <v>-1</v>
      </c>
    </row>
    <row r="138" spans="1:47" x14ac:dyDescent="0.25">
      <c r="A138" s="56">
        <v>2023</v>
      </c>
      <c r="B138" s="57" t="s">
        <v>220</v>
      </c>
      <c r="C138" s="58" t="s">
        <v>221</v>
      </c>
      <c r="D138" s="55">
        <v>30000000</v>
      </c>
      <c r="E138" s="55">
        <v>10000000</v>
      </c>
      <c r="F138" s="55">
        <v>0</v>
      </c>
      <c r="G138" s="55">
        <v>0</v>
      </c>
      <c r="H138" s="55">
        <v>0</v>
      </c>
      <c r="I138" s="55">
        <v>0</v>
      </c>
      <c r="J138" s="55">
        <v>0</v>
      </c>
      <c r="K138" s="55">
        <v>0</v>
      </c>
      <c r="L138" s="55">
        <v>0</v>
      </c>
      <c r="M138" s="55">
        <v>0</v>
      </c>
      <c r="N138" s="55">
        <v>0</v>
      </c>
      <c r="O138" s="55">
        <v>5000000</v>
      </c>
      <c r="P138" s="55">
        <v>45000000</v>
      </c>
      <c r="R138" s="55">
        <v>0</v>
      </c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>
        <f t="shared" si="31"/>
        <v>0</v>
      </c>
      <c r="AF138" s="14" t="s">
        <v>220</v>
      </c>
      <c r="AG138" s="9" t="s">
        <v>221</v>
      </c>
      <c r="AH138" s="10">
        <f>+AH139</f>
        <v>0</v>
      </c>
      <c r="AI138" s="55">
        <f t="shared" si="32"/>
        <v>-1</v>
      </c>
      <c r="AJ138" s="55">
        <f t="shared" si="17"/>
        <v>-1</v>
      </c>
      <c r="AK138" s="55" t="e">
        <f t="shared" si="18"/>
        <v>#DIV/0!</v>
      </c>
      <c r="AL138" s="55" t="e">
        <f t="shared" si="19"/>
        <v>#DIV/0!</v>
      </c>
      <c r="AM138" s="55" t="e">
        <f t="shared" si="20"/>
        <v>#DIV/0!</v>
      </c>
      <c r="AN138" s="55" t="e">
        <f t="shared" si="21"/>
        <v>#DIV/0!</v>
      </c>
      <c r="AO138" s="55" t="e">
        <f t="shared" si="22"/>
        <v>#DIV/0!</v>
      </c>
      <c r="AP138" s="55" t="e">
        <f t="shared" si="23"/>
        <v>#DIV/0!</v>
      </c>
      <c r="AQ138" s="55" t="e">
        <f t="shared" si="24"/>
        <v>#DIV/0!</v>
      </c>
      <c r="AR138" s="55" t="e">
        <f t="shared" si="25"/>
        <v>#DIV/0!</v>
      </c>
      <c r="AS138" s="55" t="e">
        <f t="shared" si="26"/>
        <v>#DIV/0!</v>
      </c>
      <c r="AT138" s="55">
        <f t="shared" si="27"/>
        <v>-1</v>
      </c>
      <c r="AU138" s="55">
        <f t="shared" si="28"/>
        <v>-1</v>
      </c>
    </row>
    <row r="139" spans="1:47" x14ac:dyDescent="0.25">
      <c r="A139" s="59">
        <v>2023</v>
      </c>
      <c r="B139" s="60" t="s">
        <v>222</v>
      </c>
      <c r="C139" s="61" t="s">
        <v>223</v>
      </c>
      <c r="D139" s="62">
        <v>30000000</v>
      </c>
      <c r="E139" s="62">
        <v>10000000</v>
      </c>
      <c r="F139" s="62">
        <v>0</v>
      </c>
      <c r="G139" s="62">
        <v>0</v>
      </c>
      <c r="H139" s="62">
        <v>0</v>
      </c>
      <c r="I139" s="62">
        <v>0</v>
      </c>
      <c r="J139" s="62">
        <v>0</v>
      </c>
      <c r="K139" s="62">
        <v>0</v>
      </c>
      <c r="L139" s="62">
        <v>0</v>
      </c>
      <c r="M139" s="62">
        <v>0</v>
      </c>
      <c r="N139" s="62">
        <v>0</v>
      </c>
      <c r="O139" s="62">
        <v>5000000</v>
      </c>
      <c r="P139" s="62">
        <v>45000000</v>
      </c>
      <c r="R139" s="62">
        <v>0</v>
      </c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>
        <f t="shared" si="31"/>
        <v>0</v>
      </c>
      <c r="AF139" s="13" t="s">
        <v>222</v>
      </c>
      <c r="AG139" s="25" t="s">
        <v>223</v>
      </c>
      <c r="AH139" s="26">
        <v>0</v>
      </c>
      <c r="AI139" s="62">
        <f t="shared" si="32"/>
        <v>-1</v>
      </c>
      <c r="AJ139" s="62">
        <f t="shared" si="17"/>
        <v>-1</v>
      </c>
      <c r="AK139" s="62" t="e">
        <f t="shared" si="18"/>
        <v>#DIV/0!</v>
      </c>
      <c r="AL139" s="62" t="e">
        <f t="shared" si="19"/>
        <v>#DIV/0!</v>
      </c>
      <c r="AM139" s="62" t="e">
        <f t="shared" si="20"/>
        <v>#DIV/0!</v>
      </c>
      <c r="AN139" s="62" t="e">
        <f t="shared" si="21"/>
        <v>#DIV/0!</v>
      </c>
      <c r="AO139" s="62" t="e">
        <f t="shared" si="22"/>
        <v>#DIV/0!</v>
      </c>
      <c r="AP139" s="62" t="e">
        <f t="shared" si="23"/>
        <v>#DIV/0!</v>
      </c>
      <c r="AQ139" s="62" t="e">
        <f t="shared" si="24"/>
        <v>#DIV/0!</v>
      </c>
      <c r="AR139" s="62" t="e">
        <f t="shared" si="25"/>
        <v>#DIV/0!</v>
      </c>
      <c r="AS139" s="62" t="e">
        <f t="shared" si="26"/>
        <v>#DIV/0!</v>
      </c>
      <c r="AT139" s="62">
        <f t="shared" si="27"/>
        <v>-1</v>
      </c>
      <c r="AU139" s="62">
        <f t="shared" si="28"/>
        <v>-1</v>
      </c>
    </row>
    <row r="140" spans="1:47" x14ac:dyDescent="0.25">
      <c r="A140" s="59">
        <v>2023</v>
      </c>
      <c r="B140" s="60" t="s">
        <v>224</v>
      </c>
      <c r="C140" s="61" t="s">
        <v>225</v>
      </c>
      <c r="D140" s="62">
        <v>0</v>
      </c>
      <c r="E140" s="62">
        <v>10000000</v>
      </c>
      <c r="F140" s="62">
        <v>0</v>
      </c>
      <c r="G140" s="62">
        <v>0</v>
      </c>
      <c r="H140" s="62">
        <v>0</v>
      </c>
      <c r="I140" s="62">
        <v>0</v>
      </c>
      <c r="J140" s="62">
        <v>0</v>
      </c>
      <c r="K140" s="62">
        <v>0</v>
      </c>
      <c r="L140" s="62">
        <v>0</v>
      </c>
      <c r="M140" s="62">
        <v>0</v>
      </c>
      <c r="N140" s="62">
        <v>0</v>
      </c>
      <c r="O140" s="62">
        <v>5000000</v>
      </c>
      <c r="P140" s="62">
        <v>15000000</v>
      </c>
      <c r="R140" s="62">
        <v>0</v>
      </c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>
        <f t="shared" si="31"/>
        <v>0</v>
      </c>
      <c r="AF140" s="13" t="s">
        <v>224</v>
      </c>
      <c r="AG140" s="25" t="s">
        <v>225</v>
      </c>
      <c r="AH140" s="26">
        <v>0</v>
      </c>
      <c r="AI140" s="62" t="e">
        <f t="shared" si="32"/>
        <v>#DIV/0!</v>
      </c>
      <c r="AJ140" s="62">
        <f t="shared" si="17"/>
        <v>-1</v>
      </c>
      <c r="AK140" s="62" t="e">
        <f t="shared" si="18"/>
        <v>#DIV/0!</v>
      </c>
      <c r="AL140" s="62" t="e">
        <f t="shared" si="19"/>
        <v>#DIV/0!</v>
      </c>
      <c r="AM140" s="62" t="e">
        <f t="shared" si="20"/>
        <v>#DIV/0!</v>
      </c>
      <c r="AN140" s="62" t="e">
        <f t="shared" si="21"/>
        <v>#DIV/0!</v>
      </c>
      <c r="AO140" s="62" t="e">
        <f t="shared" si="22"/>
        <v>#DIV/0!</v>
      </c>
      <c r="AP140" s="62" t="e">
        <f t="shared" si="23"/>
        <v>#DIV/0!</v>
      </c>
      <c r="AQ140" s="62" t="e">
        <f t="shared" si="24"/>
        <v>#DIV/0!</v>
      </c>
      <c r="AR140" s="62" t="e">
        <f t="shared" si="25"/>
        <v>#DIV/0!</v>
      </c>
      <c r="AS140" s="62" t="e">
        <f t="shared" si="26"/>
        <v>#DIV/0!</v>
      </c>
      <c r="AT140" s="62">
        <f t="shared" si="27"/>
        <v>-1</v>
      </c>
      <c r="AU140" s="62">
        <f t="shared" si="28"/>
        <v>-1</v>
      </c>
    </row>
    <row r="141" spans="1:47" x14ac:dyDescent="0.25">
      <c r="A141" s="56">
        <v>2023</v>
      </c>
      <c r="B141" s="57" t="s">
        <v>226</v>
      </c>
      <c r="C141" s="58" t="s">
        <v>227</v>
      </c>
      <c r="D141" s="55">
        <v>3812225528.0653329</v>
      </c>
      <c r="E141" s="55">
        <v>2377325612.9855146</v>
      </c>
      <c r="F141" s="55">
        <v>2491731193.1125154</v>
      </c>
      <c r="G141" s="55">
        <v>830675305.83051515</v>
      </c>
      <c r="H141" s="55">
        <v>534281945.61051512</v>
      </c>
      <c r="I141" s="55">
        <v>540287168.61451519</v>
      </c>
      <c r="J141" s="55">
        <v>576133943.1305151</v>
      </c>
      <c r="K141" s="55">
        <v>720784381.13751507</v>
      </c>
      <c r="L141" s="55">
        <v>706088728.61451519</v>
      </c>
      <c r="M141" s="55">
        <v>422456768.61451513</v>
      </c>
      <c r="N141" s="55">
        <v>439748748.03051507</v>
      </c>
      <c r="O141" s="55">
        <v>308671263.47851527</v>
      </c>
      <c r="P141" s="55">
        <v>13760410587.225004</v>
      </c>
      <c r="R141" s="55">
        <v>199358692</v>
      </c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>
        <f t="shared" si="31"/>
        <v>199358692</v>
      </c>
      <c r="AF141" s="11" t="s">
        <v>226</v>
      </c>
      <c r="AG141" s="5" t="s">
        <v>227</v>
      </c>
      <c r="AH141" s="6">
        <f>+AH142+AH217</f>
        <v>199358692</v>
      </c>
      <c r="AI141" s="55">
        <f t="shared" si="32"/>
        <v>-0.94770543071695645</v>
      </c>
      <c r="AJ141" s="55">
        <f t="shared" si="17"/>
        <v>-1</v>
      </c>
      <c r="AK141" s="55">
        <f t="shared" si="18"/>
        <v>-1</v>
      </c>
      <c r="AL141" s="55">
        <f t="shared" si="19"/>
        <v>-1</v>
      </c>
      <c r="AM141" s="55">
        <f t="shared" si="20"/>
        <v>-1</v>
      </c>
      <c r="AN141" s="55">
        <f t="shared" si="21"/>
        <v>-1</v>
      </c>
      <c r="AO141" s="55">
        <f t="shared" si="22"/>
        <v>-1</v>
      </c>
      <c r="AP141" s="55">
        <f t="shared" si="23"/>
        <v>-1</v>
      </c>
      <c r="AQ141" s="55">
        <f t="shared" si="24"/>
        <v>-1</v>
      </c>
      <c r="AR141" s="55">
        <f t="shared" si="25"/>
        <v>-1</v>
      </c>
      <c r="AS141" s="55">
        <f t="shared" si="26"/>
        <v>-1</v>
      </c>
      <c r="AT141" s="55">
        <f t="shared" si="27"/>
        <v>-1</v>
      </c>
      <c r="AU141" s="55">
        <f t="shared" si="28"/>
        <v>-0.98551215527063685</v>
      </c>
    </row>
    <row r="142" spans="1:47" x14ac:dyDescent="0.25">
      <c r="A142" s="56">
        <v>2023</v>
      </c>
      <c r="B142" s="57" t="s">
        <v>228</v>
      </c>
      <c r="C142" s="58" t="s">
        <v>229</v>
      </c>
      <c r="D142" s="55">
        <v>204517137.11333257</v>
      </c>
      <c r="E142" s="55">
        <v>363306816.3333329</v>
      </c>
      <c r="F142" s="55">
        <v>290022603.33333337</v>
      </c>
      <c r="G142" s="55">
        <v>453006333.33333337</v>
      </c>
      <c r="H142" s="55">
        <v>138056333.33333331</v>
      </c>
      <c r="I142" s="55">
        <v>88656333.333333328</v>
      </c>
      <c r="J142" s="55">
        <v>113656333.33333333</v>
      </c>
      <c r="K142" s="55">
        <v>163506333.33333331</v>
      </c>
      <c r="L142" s="55">
        <v>80056333.333333343</v>
      </c>
      <c r="M142" s="55">
        <v>62626333.333333336</v>
      </c>
      <c r="N142" s="55">
        <v>69556333.333333343</v>
      </c>
      <c r="O142" s="55">
        <v>68756333.333333343</v>
      </c>
      <c r="P142" s="55">
        <v>2095723556.7799983</v>
      </c>
      <c r="R142" s="55">
        <v>5151226</v>
      </c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>
        <f t="shared" si="31"/>
        <v>5151226</v>
      </c>
      <c r="AF142" s="11" t="s">
        <v>228</v>
      </c>
      <c r="AG142" s="5" t="s">
        <v>229</v>
      </c>
      <c r="AH142" s="6">
        <f>+AH143+AH157+AH160+AH171+AH206</f>
        <v>5151226</v>
      </c>
      <c r="AI142" s="55">
        <f t="shared" si="32"/>
        <v>-0.97481274150075026</v>
      </c>
      <c r="AJ142" s="55">
        <f t="shared" si="17"/>
        <v>-1</v>
      </c>
      <c r="AK142" s="55">
        <f t="shared" si="18"/>
        <v>-1</v>
      </c>
      <c r="AL142" s="55">
        <f t="shared" si="19"/>
        <v>-1</v>
      </c>
      <c r="AM142" s="55">
        <f t="shared" si="20"/>
        <v>-1</v>
      </c>
      <c r="AN142" s="55">
        <f t="shared" si="21"/>
        <v>-1</v>
      </c>
      <c r="AO142" s="55">
        <f t="shared" si="22"/>
        <v>-1</v>
      </c>
      <c r="AP142" s="55">
        <f t="shared" si="23"/>
        <v>-1</v>
      </c>
      <c r="AQ142" s="55">
        <f t="shared" si="24"/>
        <v>-1</v>
      </c>
      <c r="AR142" s="55">
        <f t="shared" si="25"/>
        <v>-1</v>
      </c>
      <c r="AS142" s="55">
        <f t="shared" si="26"/>
        <v>-1</v>
      </c>
      <c r="AT142" s="55">
        <f t="shared" si="27"/>
        <v>-1</v>
      </c>
      <c r="AU142" s="55">
        <f t="shared" si="28"/>
        <v>-0.99754202982385964</v>
      </c>
    </row>
    <row r="143" spans="1:47" x14ac:dyDescent="0.25">
      <c r="A143" s="56">
        <v>2023</v>
      </c>
      <c r="B143" s="57" t="s">
        <v>230</v>
      </c>
      <c r="C143" s="58" t="s">
        <v>231</v>
      </c>
      <c r="D143" s="55">
        <v>70500000</v>
      </c>
      <c r="E143" s="55">
        <v>14500000</v>
      </c>
      <c r="F143" s="55">
        <v>21500000</v>
      </c>
      <c r="G143" s="55">
        <v>500000</v>
      </c>
      <c r="H143" s="55">
        <v>500000</v>
      </c>
      <c r="I143" s="55">
        <v>500000</v>
      </c>
      <c r="J143" s="55">
        <v>25500000</v>
      </c>
      <c r="K143" s="55">
        <v>5500000</v>
      </c>
      <c r="L143" s="55">
        <v>500000</v>
      </c>
      <c r="M143" s="55">
        <v>500000</v>
      </c>
      <c r="N143" s="55">
        <v>500000</v>
      </c>
      <c r="O143" s="55">
        <v>500000</v>
      </c>
      <c r="P143" s="55">
        <v>141000000</v>
      </c>
      <c r="R143" s="55">
        <v>0</v>
      </c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>
        <f t="shared" si="31"/>
        <v>0</v>
      </c>
      <c r="AF143" s="14" t="s">
        <v>230</v>
      </c>
      <c r="AG143" s="9" t="s">
        <v>231</v>
      </c>
      <c r="AH143" s="10">
        <f>+AH144+AH148</f>
        <v>0</v>
      </c>
      <c r="AI143" s="55">
        <f t="shared" si="32"/>
        <v>-1</v>
      </c>
      <c r="AJ143" s="55">
        <f t="shared" si="17"/>
        <v>-1</v>
      </c>
      <c r="AK143" s="55">
        <f t="shared" si="18"/>
        <v>-1</v>
      </c>
      <c r="AL143" s="55">
        <f t="shared" si="19"/>
        <v>-1</v>
      </c>
      <c r="AM143" s="55">
        <f t="shared" si="20"/>
        <v>-1</v>
      </c>
      <c r="AN143" s="55">
        <f t="shared" si="21"/>
        <v>-1</v>
      </c>
      <c r="AO143" s="55">
        <f t="shared" si="22"/>
        <v>-1</v>
      </c>
      <c r="AP143" s="55">
        <f t="shared" si="23"/>
        <v>-1</v>
      </c>
      <c r="AQ143" s="55">
        <f t="shared" si="24"/>
        <v>-1</v>
      </c>
      <c r="AR143" s="55">
        <f t="shared" si="25"/>
        <v>-1</v>
      </c>
      <c r="AS143" s="55">
        <f t="shared" si="26"/>
        <v>-1</v>
      </c>
      <c r="AT143" s="55">
        <f t="shared" si="27"/>
        <v>-1</v>
      </c>
      <c r="AU143" s="55">
        <f t="shared" si="28"/>
        <v>-1</v>
      </c>
    </row>
    <row r="144" spans="1:47" x14ac:dyDescent="0.25">
      <c r="A144" s="56">
        <v>2023</v>
      </c>
      <c r="B144" s="57" t="s">
        <v>232</v>
      </c>
      <c r="C144" s="58" t="s">
        <v>233</v>
      </c>
      <c r="D144" s="55">
        <v>40000000</v>
      </c>
      <c r="E144" s="55">
        <v>0</v>
      </c>
      <c r="F144" s="55">
        <v>300000</v>
      </c>
      <c r="G144" s="55">
        <v>0</v>
      </c>
      <c r="H144" s="55">
        <v>0</v>
      </c>
      <c r="I144" s="55">
        <v>0</v>
      </c>
      <c r="J144" s="55">
        <v>20000000</v>
      </c>
      <c r="K144" s="55">
        <v>0</v>
      </c>
      <c r="L144" s="55">
        <v>0</v>
      </c>
      <c r="M144" s="55">
        <v>0</v>
      </c>
      <c r="N144" s="55">
        <v>0</v>
      </c>
      <c r="O144" s="55">
        <v>0</v>
      </c>
      <c r="P144" s="55">
        <v>60300000</v>
      </c>
      <c r="R144" s="55">
        <v>0</v>
      </c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>
        <f t="shared" si="31"/>
        <v>0</v>
      </c>
      <c r="AF144" s="14" t="s">
        <v>232</v>
      </c>
      <c r="AG144" s="9" t="s">
        <v>233</v>
      </c>
      <c r="AH144" s="10">
        <f>+AH145+AH146+AH147</f>
        <v>0</v>
      </c>
      <c r="AI144" s="55">
        <f t="shared" si="32"/>
        <v>-1</v>
      </c>
      <c r="AJ144" s="55" t="e">
        <f t="shared" si="17"/>
        <v>#DIV/0!</v>
      </c>
      <c r="AK144" s="55">
        <f t="shared" si="18"/>
        <v>-1</v>
      </c>
      <c r="AL144" s="55" t="e">
        <f t="shared" si="19"/>
        <v>#DIV/0!</v>
      </c>
      <c r="AM144" s="55" t="e">
        <f t="shared" si="20"/>
        <v>#DIV/0!</v>
      </c>
      <c r="AN144" s="55" t="e">
        <f t="shared" si="21"/>
        <v>#DIV/0!</v>
      </c>
      <c r="AO144" s="55">
        <f t="shared" si="22"/>
        <v>-1</v>
      </c>
      <c r="AP144" s="55" t="e">
        <f t="shared" si="23"/>
        <v>#DIV/0!</v>
      </c>
      <c r="AQ144" s="55" t="e">
        <f t="shared" si="24"/>
        <v>#DIV/0!</v>
      </c>
      <c r="AR144" s="55" t="e">
        <f t="shared" si="25"/>
        <v>#DIV/0!</v>
      </c>
      <c r="AS144" s="55" t="e">
        <f t="shared" si="26"/>
        <v>#DIV/0!</v>
      </c>
      <c r="AT144" s="55" t="e">
        <f t="shared" si="27"/>
        <v>#DIV/0!</v>
      </c>
      <c r="AU144" s="55">
        <f t="shared" si="28"/>
        <v>-1</v>
      </c>
    </row>
    <row r="145" spans="1:47" x14ac:dyDescent="0.25">
      <c r="A145" s="59">
        <v>2023</v>
      </c>
      <c r="B145" s="60" t="s">
        <v>234</v>
      </c>
      <c r="C145" s="61" t="s">
        <v>235</v>
      </c>
      <c r="D145" s="62">
        <v>0</v>
      </c>
      <c r="E145" s="62">
        <v>0</v>
      </c>
      <c r="F145" s="62">
        <v>300000</v>
      </c>
      <c r="G145" s="62">
        <v>0</v>
      </c>
      <c r="H145" s="62">
        <v>0</v>
      </c>
      <c r="I145" s="62">
        <v>0</v>
      </c>
      <c r="J145" s="62">
        <v>0</v>
      </c>
      <c r="K145" s="62">
        <v>0</v>
      </c>
      <c r="L145" s="62">
        <v>0</v>
      </c>
      <c r="M145" s="62">
        <v>0</v>
      </c>
      <c r="N145" s="62">
        <v>0</v>
      </c>
      <c r="O145" s="62">
        <v>0</v>
      </c>
      <c r="P145" s="62">
        <v>300000</v>
      </c>
      <c r="R145" s="62">
        <v>0</v>
      </c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>
        <f t="shared" si="31"/>
        <v>0</v>
      </c>
      <c r="AF145" s="13" t="s">
        <v>234</v>
      </c>
      <c r="AG145" s="25" t="s">
        <v>235</v>
      </c>
      <c r="AH145" s="26">
        <v>0</v>
      </c>
      <c r="AI145" s="62" t="e">
        <f t="shared" si="32"/>
        <v>#DIV/0!</v>
      </c>
      <c r="AJ145" s="62" t="e">
        <f t="shared" si="17"/>
        <v>#DIV/0!</v>
      </c>
      <c r="AK145" s="62">
        <f t="shared" si="18"/>
        <v>-1</v>
      </c>
      <c r="AL145" s="62" t="e">
        <f t="shared" si="19"/>
        <v>#DIV/0!</v>
      </c>
      <c r="AM145" s="62" t="e">
        <f t="shared" si="20"/>
        <v>#DIV/0!</v>
      </c>
      <c r="AN145" s="62" t="e">
        <f t="shared" si="21"/>
        <v>#DIV/0!</v>
      </c>
      <c r="AO145" s="62" t="e">
        <f t="shared" si="22"/>
        <v>#DIV/0!</v>
      </c>
      <c r="AP145" s="62" t="e">
        <f t="shared" si="23"/>
        <v>#DIV/0!</v>
      </c>
      <c r="AQ145" s="62" t="e">
        <f t="shared" si="24"/>
        <v>#DIV/0!</v>
      </c>
      <c r="AR145" s="62" t="e">
        <f t="shared" si="25"/>
        <v>#DIV/0!</v>
      </c>
      <c r="AS145" s="62" t="e">
        <f t="shared" si="26"/>
        <v>#DIV/0!</v>
      </c>
      <c r="AT145" s="62" t="e">
        <f t="shared" si="27"/>
        <v>#DIV/0!</v>
      </c>
      <c r="AU145" s="62">
        <f t="shared" si="28"/>
        <v>-1</v>
      </c>
    </row>
    <row r="146" spans="1:47" x14ac:dyDescent="0.25">
      <c r="A146" s="59">
        <v>2023</v>
      </c>
      <c r="B146" s="60" t="s">
        <v>236</v>
      </c>
      <c r="C146" s="61" t="s">
        <v>237</v>
      </c>
      <c r="D146" s="62">
        <v>20000000</v>
      </c>
      <c r="E146" s="62">
        <v>0</v>
      </c>
      <c r="F146" s="62">
        <v>0</v>
      </c>
      <c r="G146" s="62">
        <v>0</v>
      </c>
      <c r="H146" s="62">
        <v>0</v>
      </c>
      <c r="I146" s="62">
        <v>0</v>
      </c>
      <c r="J146" s="62">
        <v>20000000</v>
      </c>
      <c r="K146" s="62">
        <v>0</v>
      </c>
      <c r="L146" s="62">
        <v>0</v>
      </c>
      <c r="M146" s="62">
        <v>0</v>
      </c>
      <c r="N146" s="62">
        <v>0</v>
      </c>
      <c r="O146" s="62">
        <v>0</v>
      </c>
      <c r="P146" s="62">
        <v>40000000</v>
      </c>
      <c r="R146" s="62">
        <v>0</v>
      </c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>
        <f t="shared" si="31"/>
        <v>0</v>
      </c>
      <c r="AF146" s="13" t="s">
        <v>236</v>
      </c>
      <c r="AG146" s="25" t="s">
        <v>237</v>
      </c>
      <c r="AH146" s="26">
        <v>0</v>
      </c>
      <c r="AI146" s="62">
        <f t="shared" si="32"/>
        <v>-1</v>
      </c>
      <c r="AJ146" s="62" t="e">
        <f t="shared" si="17"/>
        <v>#DIV/0!</v>
      </c>
      <c r="AK146" s="62" t="e">
        <f t="shared" si="18"/>
        <v>#DIV/0!</v>
      </c>
      <c r="AL146" s="62" t="e">
        <f t="shared" si="19"/>
        <v>#DIV/0!</v>
      </c>
      <c r="AM146" s="62" t="e">
        <f t="shared" si="20"/>
        <v>#DIV/0!</v>
      </c>
      <c r="AN146" s="62" t="e">
        <f t="shared" si="21"/>
        <v>#DIV/0!</v>
      </c>
      <c r="AO146" s="62">
        <f t="shared" si="22"/>
        <v>-1</v>
      </c>
      <c r="AP146" s="62" t="e">
        <f t="shared" si="23"/>
        <v>#DIV/0!</v>
      </c>
      <c r="AQ146" s="62" t="e">
        <f t="shared" si="24"/>
        <v>#DIV/0!</v>
      </c>
      <c r="AR146" s="62" t="e">
        <f t="shared" si="25"/>
        <v>#DIV/0!</v>
      </c>
      <c r="AS146" s="62" t="e">
        <f t="shared" si="26"/>
        <v>#DIV/0!</v>
      </c>
      <c r="AT146" s="62" t="e">
        <f t="shared" si="27"/>
        <v>#DIV/0!</v>
      </c>
      <c r="AU146" s="62">
        <f t="shared" si="28"/>
        <v>-1</v>
      </c>
    </row>
    <row r="147" spans="1:47" x14ac:dyDescent="0.25">
      <c r="A147" s="59">
        <v>2023</v>
      </c>
      <c r="B147" s="60" t="s">
        <v>238</v>
      </c>
      <c r="C147" s="61" t="s">
        <v>827</v>
      </c>
      <c r="D147" s="62">
        <v>20000000</v>
      </c>
      <c r="E147" s="62">
        <v>0</v>
      </c>
      <c r="F147" s="62">
        <v>0</v>
      </c>
      <c r="G147" s="62">
        <v>0</v>
      </c>
      <c r="H147" s="62">
        <v>0</v>
      </c>
      <c r="I147" s="62">
        <v>0</v>
      </c>
      <c r="J147" s="62">
        <v>0</v>
      </c>
      <c r="K147" s="62">
        <v>0</v>
      </c>
      <c r="L147" s="62">
        <v>0</v>
      </c>
      <c r="M147" s="62">
        <v>0</v>
      </c>
      <c r="N147" s="62">
        <v>0</v>
      </c>
      <c r="O147" s="62">
        <v>0</v>
      </c>
      <c r="P147" s="62">
        <v>20000000</v>
      </c>
      <c r="R147" s="62">
        <v>0</v>
      </c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>
        <f t="shared" si="31"/>
        <v>0</v>
      </c>
      <c r="AF147" s="13" t="s">
        <v>238</v>
      </c>
      <c r="AG147" s="25" t="s">
        <v>239</v>
      </c>
      <c r="AH147" s="26">
        <v>0</v>
      </c>
      <c r="AI147" s="62">
        <f t="shared" si="32"/>
        <v>-1</v>
      </c>
      <c r="AJ147" s="62" t="e">
        <f t="shared" si="17"/>
        <v>#DIV/0!</v>
      </c>
      <c r="AK147" s="62" t="e">
        <f t="shared" si="18"/>
        <v>#DIV/0!</v>
      </c>
      <c r="AL147" s="62" t="e">
        <f t="shared" si="19"/>
        <v>#DIV/0!</v>
      </c>
      <c r="AM147" s="62" t="e">
        <f t="shared" si="20"/>
        <v>#DIV/0!</v>
      </c>
      <c r="AN147" s="62" t="e">
        <f t="shared" si="21"/>
        <v>#DIV/0!</v>
      </c>
      <c r="AO147" s="62" t="e">
        <f t="shared" si="22"/>
        <v>#DIV/0!</v>
      </c>
      <c r="AP147" s="62" t="e">
        <f t="shared" si="23"/>
        <v>#DIV/0!</v>
      </c>
      <c r="AQ147" s="62" t="e">
        <f t="shared" si="24"/>
        <v>#DIV/0!</v>
      </c>
      <c r="AR147" s="62" t="e">
        <f t="shared" si="25"/>
        <v>#DIV/0!</v>
      </c>
      <c r="AS147" s="62" t="e">
        <f t="shared" si="26"/>
        <v>#DIV/0!</v>
      </c>
      <c r="AT147" s="62" t="e">
        <f t="shared" si="27"/>
        <v>#DIV/0!</v>
      </c>
      <c r="AU147" s="62">
        <f t="shared" si="28"/>
        <v>-1</v>
      </c>
    </row>
    <row r="148" spans="1:47" x14ac:dyDescent="0.25">
      <c r="A148" s="56">
        <v>2023</v>
      </c>
      <c r="B148" s="57" t="s">
        <v>240</v>
      </c>
      <c r="C148" s="58" t="s">
        <v>241</v>
      </c>
      <c r="D148" s="55">
        <v>30500000</v>
      </c>
      <c r="E148" s="55">
        <v>14500000</v>
      </c>
      <c r="F148" s="55">
        <v>21200000</v>
      </c>
      <c r="G148" s="55">
        <v>500000</v>
      </c>
      <c r="H148" s="55">
        <v>500000</v>
      </c>
      <c r="I148" s="55">
        <v>500000</v>
      </c>
      <c r="J148" s="55">
        <v>5500000</v>
      </c>
      <c r="K148" s="55">
        <v>5500000</v>
      </c>
      <c r="L148" s="55">
        <v>500000</v>
      </c>
      <c r="M148" s="55">
        <v>500000</v>
      </c>
      <c r="N148" s="55">
        <v>500000</v>
      </c>
      <c r="O148" s="55">
        <v>500000</v>
      </c>
      <c r="P148" s="55">
        <v>80700000</v>
      </c>
      <c r="R148" s="55">
        <v>0</v>
      </c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>
        <f t="shared" si="31"/>
        <v>0</v>
      </c>
      <c r="AF148" s="14" t="s">
        <v>240</v>
      </c>
      <c r="AG148" s="9" t="s">
        <v>241</v>
      </c>
      <c r="AH148" s="10">
        <f>+AH149+AH155+AH156</f>
        <v>0</v>
      </c>
      <c r="AI148" s="55">
        <f t="shared" si="32"/>
        <v>-1</v>
      </c>
      <c r="AJ148" s="55">
        <f t="shared" si="17"/>
        <v>-1</v>
      </c>
      <c r="AK148" s="55">
        <f t="shared" si="18"/>
        <v>-1</v>
      </c>
      <c r="AL148" s="55">
        <f t="shared" si="19"/>
        <v>-1</v>
      </c>
      <c r="AM148" s="55">
        <f t="shared" si="20"/>
        <v>-1</v>
      </c>
      <c r="AN148" s="55">
        <f t="shared" si="21"/>
        <v>-1</v>
      </c>
      <c r="AO148" s="55">
        <f t="shared" si="22"/>
        <v>-1</v>
      </c>
      <c r="AP148" s="55">
        <f t="shared" si="23"/>
        <v>-1</v>
      </c>
      <c r="AQ148" s="55">
        <f t="shared" si="24"/>
        <v>-1</v>
      </c>
      <c r="AR148" s="55">
        <f t="shared" si="25"/>
        <v>-1</v>
      </c>
      <c r="AS148" s="55">
        <f t="shared" si="26"/>
        <v>-1</v>
      </c>
      <c r="AT148" s="55">
        <f t="shared" si="27"/>
        <v>-1</v>
      </c>
      <c r="AU148" s="55">
        <f t="shared" si="28"/>
        <v>-1</v>
      </c>
    </row>
    <row r="149" spans="1:47" x14ac:dyDescent="0.25">
      <c r="A149" s="56">
        <v>2023</v>
      </c>
      <c r="B149" s="57" t="s">
        <v>242</v>
      </c>
      <c r="C149" s="58" t="s">
        <v>243</v>
      </c>
      <c r="D149" s="55">
        <v>30500000</v>
      </c>
      <c r="E149" s="55">
        <v>14500000</v>
      </c>
      <c r="F149" s="55">
        <v>20500000</v>
      </c>
      <c r="G149" s="55">
        <v>500000</v>
      </c>
      <c r="H149" s="55">
        <v>500000</v>
      </c>
      <c r="I149" s="55">
        <v>500000</v>
      </c>
      <c r="J149" s="55">
        <v>5500000</v>
      </c>
      <c r="K149" s="55">
        <v>5500000</v>
      </c>
      <c r="L149" s="55">
        <v>500000</v>
      </c>
      <c r="M149" s="55">
        <v>500000</v>
      </c>
      <c r="N149" s="55">
        <v>500000</v>
      </c>
      <c r="O149" s="55">
        <v>500000</v>
      </c>
      <c r="P149" s="55">
        <v>80000000</v>
      </c>
      <c r="R149" s="55">
        <v>0</v>
      </c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>
        <f t="shared" si="31"/>
        <v>0</v>
      </c>
      <c r="AF149" s="14" t="s">
        <v>242</v>
      </c>
      <c r="AG149" s="9" t="s">
        <v>243</v>
      </c>
      <c r="AH149" s="10">
        <f>+AH150+AH151+AH152+AH153+AH154</f>
        <v>0</v>
      </c>
      <c r="AI149" s="55">
        <f t="shared" si="32"/>
        <v>-1</v>
      </c>
      <c r="AJ149" s="55">
        <f t="shared" si="17"/>
        <v>-1</v>
      </c>
      <c r="AK149" s="55">
        <f t="shared" si="18"/>
        <v>-1</v>
      </c>
      <c r="AL149" s="55">
        <f t="shared" si="19"/>
        <v>-1</v>
      </c>
      <c r="AM149" s="55">
        <f t="shared" si="20"/>
        <v>-1</v>
      </c>
      <c r="AN149" s="55">
        <f t="shared" si="21"/>
        <v>-1</v>
      </c>
      <c r="AO149" s="55">
        <f t="shared" si="22"/>
        <v>-1</v>
      </c>
      <c r="AP149" s="55">
        <f t="shared" si="23"/>
        <v>-1</v>
      </c>
      <c r="AQ149" s="55">
        <f t="shared" si="24"/>
        <v>-1</v>
      </c>
      <c r="AR149" s="55">
        <f t="shared" si="25"/>
        <v>-1</v>
      </c>
      <c r="AS149" s="55">
        <f t="shared" si="26"/>
        <v>-1</v>
      </c>
      <c r="AT149" s="55">
        <f t="shared" si="27"/>
        <v>-1</v>
      </c>
      <c r="AU149" s="55">
        <f t="shared" si="28"/>
        <v>-1</v>
      </c>
    </row>
    <row r="150" spans="1:47" x14ac:dyDescent="0.25">
      <c r="A150" s="59">
        <v>2023</v>
      </c>
      <c r="B150" s="60" t="s">
        <v>244</v>
      </c>
      <c r="C150" s="61" t="s">
        <v>245</v>
      </c>
      <c r="D150" s="62">
        <v>0</v>
      </c>
      <c r="E150" s="62">
        <v>0</v>
      </c>
      <c r="F150" s="62">
        <v>20000000</v>
      </c>
      <c r="G150" s="62">
        <v>0</v>
      </c>
      <c r="H150" s="62">
        <v>0</v>
      </c>
      <c r="I150" s="62">
        <v>0</v>
      </c>
      <c r="J150" s="62">
        <v>0</v>
      </c>
      <c r="K150" s="62">
        <v>0</v>
      </c>
      <c r="L150" s="62">
        <v>0</v>
      </c>
      <c r="M150" s="62">
        <v>0</v>
      </c>
      <c r="N150" s="62">
        <v>0</v>
      </c>
      <c r="O150" s="62">
        <v>0</v>
      </c>
      <c r="P150" s="62">
        <v>20000000</v>
      </c>
      <c r="R150" s="62">
        <v>0</v>
      </c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>
        <f t="shared" si="31"/>
        <v>0</v>
      </c>
      <c r="AF150" s="13" t="s">
        <v>244</v>
      </c>
      <c r="AG150" s="25" t="s">
        <v>245</v>
      </c>
      <c r="AH150" s="26">
        <v>0</v>
      </c>
      <c r="AI150" s="62" t="e">
        <f t="shared" si="32"/>
        <v>#DIV/0!</v>
      </c>
      <c r="AJ150" s="62" t="e">
        <f t="shared" si="17"/>
        <v>#DIV/0!</v>
      </c>
      <c r="AK150" s="62">
        <f t="shared" si="18"/>
        <v>-1</v>
      </c>
      <c r="AL150" s="62" t="e">
        <f t="shared" si="19"/>
        <v>#DIV/0!</v>
      </c>
      <c r="AM150" s="62" t="e">
        <f t="shared" si="20"/>
        <v>#DIV/0!</v>
      </c>
      <c r="AN150" s="62" t="e">
        <f t="shared" si="21"/>
        <v>#DIV/0!</v>
      </c>
      <c r="AO150" s="62" t="e">
        <f t="shared" si="22"/>
        <v>#DIV/0!</v>
      </c>
      <c r="AP150" s="62" t="e">
        <f t="shared" si="23"/>
        <v>#DIV/0!</v>
      </c>
      <c r="AQ150" s="62" t="e">
        <f t="shared" si="24"/>
        <v>#DIV/0!</v>
      </c>
      <c r="AR150" s="62" t="e">
        <f t="shared" si="25"/>
        <v>#DIV/0!</v>
      </c>
      <c r="AS150" s="62" t="e">
        <f t="shared" si="26"/>
        <v>#DIV/0!</v>
      </c>
      <c r="AT150" s="62" t="e">
        <f t="shared" si="27"/>
        <v>#DIV/0!</v>
      </c>
      <c r="AU150" s="62">
        <f t="shared" si="28"/>
        <v>-1</v>
      </c>
    </row>
    <row r="151" spans="1:47" x14ac:dyDescent="0.25">
      <c r="A151" s="59">
        <v>2023</v>
      </c>
      <c r="B151" s="60" t="s">
        <v>246</v>
      </c>
      <c r="C151" s="61" t="s">
        <v>247</v>
      </c>
      <c r="D151" s="62">
        <v>0</v>
      </c>
      <c r="E151" s="62">
        <v>4000000</v>
      </c>
      <c r="F151" s="62">
        <v>0</v>
      </c>
      <c r="G151" s="62">
        <v>0</v>
      </c>
      <c r="H151" s="62">
        <v>0</v>
      </c>
      <c r="I151" s="62">
        <v>0</v>
      </c>
      <c r="J151" s="62">
        <v>0</v>
      </c>
      <c r="K151" s="62">
        <v>0</v>
      </c>
      <c r="L151" s="62">
        <v>0</v>
      </c>
      <c r="M151" s="62">
        <v>0</v>
      </c>
      <c r="N151" s="62">
        <v>0</v>
      </c>
      <c r="O151" s="62">
        <v>0</v>
      </c>
      <c r="P151" s="62">
        <v>4000000</v>
      </c>
      <c r="R151" s="62">
        <v>0</v>
      </c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>
        <f t="shared" si="31"/>
        <v>0</v>
      </c>
      <c r="AF151" s="13" t="s">
        <v>246</v>
      </c>
      <c r="AG151" s="25" t="s">
        <v>247</v>
      </c>
      <c r="AH151" s="26">
        <v>0</v>
      </c>
      <c r="AI151" s="62" t="e">
        <f t="shared" si="32"/>
        <v>#DIV/0!</v>
      </c>
      <c r="AJ151" s="62">
        <f t="shared" si="17"/>
        <v>-1</v>
      </c>
      <c r="AK151" s="62" t="e">
        <f t="shared" si="18"/>
        <v>#DIV/0!</v>
      </c>
      <c r="AL151" s="62" t="e">
        <f t="shared" si="19"/>
        <v>#DIV/0!</v>
      </c>
      <c r="AM151" s="62" t="e">
        <f t="shared" si="20"/>
        <v>#DIV/0!</v>
      </c>
      <c r="AN151" s="62" t="e">
        <f t="shared" si="21"/>
        <v>#DIV/0!</v>
      </c>
      <c r="AO151" s="62" t="e">
        <f t="shared" si="22"/>
        <v>#DIV/0!</v>
      </c>
      <c r="AP151" s="62" t="e">
        <f t="shared" si="23"/>
        <v>#DIV/0!</v>
      </c>
      <c r="AQ151" s="62" t="e">
        <f t="shared" si="24"/>
        <v>#DIV/0!</v>
      </c>
      <c r="AR151" s="62" t="e">
        <f t="shared" si="25"/>
        <v>#DIV/0!</v>
      </c>
      <c r="AS151" s="62" t="e">
        <f t="shared" si="26"/>
        <v>#DIV/0!</v>
      </c>
      <c r="AT151" s="62" t="e">
        <f t="shared" si="27"/>
        <v>#DIV/0!</v>
      </c>
      <c r="AU151" s="62">
        <f t="shared" si="28"/>
        <v>-1</v>
      </c>
    </row>
    <row r="152" spans="1:47" x14ac:dyDescent="0.25">
      <c r="A152" s="59">
        <v>2023</v>
      </c>
      <c r="B152" s="60" t="s">
        <v>248</v>
      </c>
      <c r="C152" s="61" t="s">
        <v>249</v>
      </c>
      <c r="D152" s="62">
        <v>500000</v>
      </c>
      <c r="E152" s="62">
        <v>500000</v>
      </c>
      <c r="F152" s="62">
        <v>500000</v>
      </c>
      <c r="G152" s="62">
        <v>500000</v>
      </c>
      <c r="H152" s="62">
        <v>500000</v>
      </c>
      <c r="I152" s="62">
        <v>500000</v>
      </c>
      <c r="J152" s="62">
        <v>500000</v>
      </c>
      <c r="K152" s="62">
        <v>500000</v>
      </c>
      <c r="L152" s="62">
        <v>500000</v>
      </c>
      <c r="M152" s="62">
        <v>500000</v>
      </c>
      <c r="N152" s="62">
        <v>500000</v>
      </c>
      <c r="O152" s="62">
        <v>500000</v>
      </c>
      <c r="P152" s="62">
        <v>6000000</v>
      </c>
      <c r="R152" s="62">
        <v>0</v>
      </c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>
        <f t="shared" si="31"/>
        <v>0</v>
      </c>
      <c r="AF152" s="13" t="s">
        <v>248</v>
      </c>
      <c r="AG152" s="25" t="s">
        <v>249</v>
      </c>
      <c r="AH152" s="26">
        <v>0</v>
      </c>
      <c r="AI152" s="62">
        <f t="shared" si="32"/>
        <v>-1</v>
      </c>
      <c r="AJ152" s="62">
        <f t="shared" ref="AJ152:AJ215" si="33">+(S152-E152)/E152</f>
        <v>-1</v>
      </c>
      <c r="AK152" s="62">
        <f t="shared" ref="AK152:AK215" si="34">+(T152-F152)/F152</f>
        <v>-1</v>
      </c>
      <c r="AL152" s="62">
        <f t="shared" ref="AL152:AL215" si="35">+(U152-G152)/G152</f>
        <v>-1</v>
      </c>
      <c r="AM152" s="62">
        <f t="shared" ref="AM152:AM215" si="36">+(V152-H152)/H152</f>
        <v>-1</v>
      </c>
      <c r="AN152" s="62">
        <f t="shared" ref="AN152:AN215" si="37">+(W152-I152)/I152</f>
        <v>-1</v>
      </c>
      <c r="AO152" s="62">
        <f t="shared" ref="AO152:AO215" si="38">+(X152-J152)/J152</f>
        <v>-1</v>
      </c>
      <c r="AP152" s="62">
        <f t="shared" ref="AP152:AP215" si="39">+(Y152-K152)/K152</f>
        <v>-1</v>
      </c>
      <c r="AQ152" s="62">
        <f t="shared" ref="AQ152:AQ215" si="40">+(Z152-L152)/L152</f>
        <v>-1</v>
      </c>
      <c r="AR152" s="62">
        <f t="shared" ref="AR152:AR215" si="41">+(AA152-M152)/M152</f>
        <v>-1</v>
      </c>
      <c r="AS152" s="62">
        <f t="shared" ref="AS152:AS215" si="42">+(AB152-N152)/N152</f>
        <v>-1</v>
      </c>
      <c r="AT152" s="62">
        <f t="shared" ref="AT152:AT215" si="43">+(AC152-O152)/O152</f>
        <v>-1</v>
      </c>
      <c r="AU152" s="62">
        <f t="shared" ref="AU152:AU215" si="44">+(AD152-P152)/P152</f>
        <v>-1</v>
      </c>
    </row>
    <row r="153" spans="1:47" x14ac:dyDescent="0.25">
      <c r="A153" s="59">
        <v>2023</v>
      </c>
      <c r="B153" s="60" t="s">
        <v>250</v>
      </c>
      <c r="C153" s="61" t="s">
        <v>251</v>
      </c>
      <c r="D153" s="62">
        <v>0</v>
      </c>
      <c r="E153" s="62">
        <v>5000000</v>
      </c>
      <c r="F153" s="62">
        <v>0</v>
      </c>
      <c r="G153" s="62">
        <v>0</v>
      </c>
      <c r="H153" s="62">
        <v>0</v>
      </c>
      <c r="I153" s="62">
        <v>0</v>
      </c>
      <c r="J153" s="62">
        <v>0</v>
      </c>
      <c r="K153" s="62">
        <v>5000000</v>
      </c>
      <c r="L153" s="62">
        <v>0</v>
      </c>
      <c r="M153" s="62">
        <v>0</v>
      </c>
      <c r="N153" s="62">
        <v>0</v>
      </c>
      <c r="O153" s="62">
        <v>0</v>
      </c>
      <c r="P153" s="62">
        <v>10000000</v>
      </c>
      <c r="R153" s="62">
        <v>0</v>
      </c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>
        <f t="shared" si="31"/>
        <v>0</v>
      </c>
      <c r="AF153" s="13" t="s">
        <v>250</v>
      </c>
      <c r="AG153" s="25" t="s">
        <v>251</v>
      </c>
      <c r="AH153" s="26">
        <v>0</v>
      </c>
      <c r="AI153" s="62" t="e">
        <f t="shared" si="32"/>
        <v>#DIV/0!</v>
      </c>
      <c r="AJ153" s="62">
        <f t="shared" si="33"/>
        <v>-1</v>
      </c>
      <c r="AK153" s="62" t="e">
        <f t="shared" si="34"/>
        <v>#DIV/0!</v>
      </c>
      <c r="AL153" s="62" t="e">
        <f t="shared" si="35"/>
        <v>#DIV/0!</v>
      </c>
      <c r="AM153" s="62" t="e">
        <f t="shared" si="36"/>
        <v>#DIV/0!</v>
      </c>
      <c r="AN153" s="62" t="e">
        <f t="shared" si="37"/>
        <v>#DIV/0!</v>
      </c>
      <c r="AO153" s="62" t="e">
        <f t="shared" si="38"/>
        <v>#DIV/0!</v>
      </c>
      <c r="AP153" s="62">
        <f t="shared" si="39"/>
        <v>-1</v>
      </c>
      <c r="AQ153" s="62" t="e">
        <f t="shared" si="40"/>
        <v>#DIV/0!</v>
      </c>
      <c r="AR153" s="62" t="e">
        <f t="shared" si="41"/>
        <v>#DIV/0!</v>
      </c>
      <c r="AS153" s="62" t="e">
        <f t="shared" si="42"/>
        <v>#DIV/0!</v>
      </c>
      <c r="AT153" s="62" t="e">
        <f t="shared" si="43"/>
        <v>#DIV/0!</v>
      </c>
      <c r="AU153" s="62">
        <f t="shared" si="44"/>
        <v>-1</v>
      </c>
    </row>
    <row r="154" spans="1:47" x14ac:dyDescent="0.25">
      <c r="A154" s="59">
        <v>2023</v>
      </c>
      <c r="B154" s="60" t="s">
        <v>252</v>
      </c>
      <c r="C154" s="61" t="s">
        <v>253</v>
      </c>
      <c r="D154" s="62">
        <v>30000000</v>
      </c>
      <c r="E154" s="62">
        <v>5000000</v>
      </c>
      <c r="F154" s="62">
        <v>0</v>
      </c>
      <c r="G154" s="62">
        <v>0</v>
      </c>
      <c r="H154" s="62">
        <v>0</v>
      </c>
      <c r="I154" s="62">
        <v>0</v>
      </c>
      <c r="J154" s="62">
        <v>5000000</v>
      </c>
      <c r="K154" s="62">
        <v>0</v>
      </c>
      <c r="L154" s="62">
        <v>0</v>
      </c>
      <c r="M154" s="62">
        <v>0</v>
      </c>
      <c r="N154" s="62">
        <v>0</v>
      </c>
      <c r="O154" s="62">
        <v>0</v>
      </c>
      <c r="P154" s="62">
        <v>40000000</v>
      </c>
      <c r="R154" s="62">
        <v>0</v>
      </c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>
        <f t="shared" si="31"/>
        <v>0</v>
      </c>
      <c r="AF154" s="13" t="s">
        <v>252</v>
      </c>
      <c r="AG154" s="25" t="s">
        <v>253</v>
      </c>
      <c r="AH154" s="26">
        <v>0</v>
      </c>
      <c r="AI154" s="62">
        <f t="shared" si="32"/>
        <v>-1</v>
      </c>
      <c r="AJ154" s="62">
        <f t="shared" si="33"/>
        <v>-1</v>
      </c>
      <c r="AK154" s="62" t="e">
        <f t="shared" si="34"/>
        <v>#DIV/0!</v>
      </c>
      <c r="AL154" s="62" t="e">
        <f t="shared" si="35"/>
        <v>#DIV/0!</v>
      </c>
      <c r="AM154" s="62" t="e">
        <f t="shared" si="36"/>
        <v>#DIV/0!</v>
      </c>
      <c r="AN154" s="62" t="e">
        <f t="shared" si="37"/>
        <v>#DIV/0!</v>
      </c>
      <c r="AO154" s="62">
        <f t="shared" si="38"/>
        <v>-1</v>
      </c>
      <c r="AP154" s="62" t="e">
        <f t="shared" si="39"/>
        <v>#DIV/0!</v>
      </c>
      <c r="AQ154" s="62" t="e">
        <f t="shared" si="40"/>
        <v>#DIV/0!</v>
      </c>
      <c r="AR154" s="62" t="e">
        <f t="shared" si="41"/>
        <v>#DIV/0!</v>
      </c>
      <c r="AS154" s="62" t="e">
        <f t="shared" si="42"/>
        <v>#DIV/0!</v>
      </c>
      <c r="AT154" s="62" t="e">
        <f t="shared" si="43"/>
        <v>#DIV/0!</v>
      </c>
      <c r="AU154" s="62">
        <f t="shared" si="44"/>
        <v>-1</v>
      </c>
    </row>
    <row r="155" spans="1:47" x14ac:dyDescent="0.25">
      <c r="A155" s="59">
        <v>2023</v>
      </c>
      <c r="B155" s="60" t="s">
        <v>254</v>
      </c>
      <c r="C155" s="61" t="s">
        <v>255</v>
      </c>
      <c r="D155" s="62">
        <v>0</v>
      </c>
      <c r="E155" s="62">
        <v>0</v>
      </c>
      <c r="F155" s="62">
        <v>200000</v>
      </c>
      <c r="G155" s="62">
        <v>0</v>
      </c>
      <c r="H155" s="62">
        <v>0</v>
      </c>
      <c r="I155" s="62">
        <v>0</v>
      </c>
      <c r="J155" s="62">
        <v>0</v>
      </c>
      <c r="K155" s="62">
        <v>0</v>
      </c>
      <c r="L155" s="62">
        <v>0</v>
      </c>
      <c r="M155" s="62">
        <v>0</v>
      </c>
      <c r="N155" s="62">
        <v>0</v>
      </c>
      <c r="O155" s="62">
        <v>0</v>
      </c>
      <c r="P155" s="62">
        <v>200000</v>
      </c>
      <c r="R155" s="62">
        <v>0</v>
      </c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>
        <f t="shared" si="31"/>
        <v>0</v>
      </c>
      <c r="AF155" s="13" t="s">
        <v>254</v>
      </c>
      <c r="AG155" s="25" t="s">
        <v>255</v>
      </c>
      <c r="AH155" s="26">
        <v>0</v>
      </c>
      <c r="AI155" s="62" t="e">
        <f t="shared" si="32"/>
        <v>#DIV/0!</v>
      </c>
      <c r="AJ155" s="62" t="e">
        <f t="shared" si="33"/>
        <v>#DIV/0!</v>
      </c>
      <c r="AK155" s="62">
        <f t="shared" si="34"/>
        <v>-1</v>
      </c>
      <c r="AL155" s="62" t="e">
        <f t="shared" si="35"/>
        <v>#DIV/0!</v>
      </c>
      <c r="AM155" s="62" t="e">
        <f t="shared" si="36"/>
        <v>#DIV/0!</v>
      </c>
      <c r="AN155" s="62" t="e">
        <f t="shared" si="37"/>
        <v>#DIV/0!</v>
      </c>
      <c r="AO155" s="62" t="e">
        <f t="shared" si="38"/>
        <v>#DIV/0!</v>
      </c>
      <c r="AP155" s="62" t="e">
        <f t="shared" si="39"/>
        <v>#DIV/0!</v>
      </c>
      <c r="AQ155" s="62" t="e">
        <f t="shared" si="40"/>
        <v>#DIV/0!</v>
      </c>
      <c r="AR155" s="62" t="e">
        <f t="shared" si="41"/>
        <v>#DIV/0!</v>
      </c>
      <c r="AS155" s="62" t="e">
        <f t="shared" si="42"/>
        <v>#DIV/0!</v>
      </c>
      <c r="AT155" s="62" t="e">
        <f t="shared" si="43"/>
        <v>#DIV/0!</v>
      </c>
      <c r="AU155" s="62">
        <f t="shared" si="44"/>
        <v>-1</v>
      </c>
    </row>
    <row r="156" spans="1:47" x14ac:dyDescent="0.25">
      <c r="A156" s="59">
        <v>2023</v>
      </c>
      <c r="B156" s="60" t="s">
        <v>256</v>
      </c>
      <c r="C156" s="61" t="s">
        <v>257</v>
      </c>
      <c r="D156" s="62">
        <v>0</v>
      </c>
      <c r="E156" s="62">
        <v>0</v>
      </c>
      <c r="F156" s="62">
        <v>500000</v>
      </c>
      <c r="G156" s="62">
        <v>0</v>
      </c>
      <c r="H156" s="62">
        <v>0</v>
      </c>
      <c r="I156" s="62">
        <v>0</v>
      </c>
      <c r="J156" s="62">
        <v>0</v>
      </c>
      <c r="K156" s="62">
        <v>0</v>
      </c>
      <c r="L156" s="62">
        <v>0</v>
      </c>
      <c r="M156" s="62">
        <v>0</v>
      </c>
      <c r="N156" s="62">
        <v>0</v>
      </c>
      <c r="O156" s="62">
        <v>0</v>
      </c>
      <c r="P156" s="62">
        <v>500000</v>
      </c>
      <c r="R156" s="62">
        <v>0</v>
      </c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>
        <f t="shared" si="31"/>
        <v>0</v>
      </c>
      <c r="AF156" s="13" t="s">
        <v>256</v>
      </c>
      <c r="AG156" s="25" t="s">
        <v>257</v>
      </c>
      <c r="AH156" s="26">
        <v>0</v>
      </c>
      <c r="AI156" s="62" t="e">
        <f t="shared" si="32"/>
        <v>#DIV/0!</v>
      </c>
      <c r="AJ156" s="62" t="e">
        <f t="shared" si="33"/>
        <v>#DIV/0!</v>
      </c>
      <c r="AK156" s="62">
        <f t="shared" si="34"/>
        <v>-1</v>
      </c>
      <c r="AL156" s="62" t="e">
        <f t="shared" si="35"/>
        <v>#DIV/0!</v>
      </c>
      <c r="AM156" s="62" t="e">
        <f t="shared" si="36"/>
        <v>#DIV/0!</v>
      </c>
      <c r="AN156" s="62" t="e">
        <f t="shared" si="37"/>
        <v>#DIV/0!</v>
      </c>
      <c r="AO156" s="62" t="e">
        <f t="shared" si="38"/>
        <v>#DIV/0!</v>
      </c>
      <c r="AP156" s="62" t="e">
        <f t="shared" si="39"/>
        <v>#DIV/0!</v>
      </c>
      <c r="AQ156" s="62" t="e">
        <f t="shared" si="40"/>
        <v>#DIV/0!</v>
      </c>
      <c r="AR156" s="62" t="e">
        <f t="shared" si="41"/>
        <v>#DIV/0!</v>
      </c>
      <c r="AS156" s="62" t="e">
        <f t="shared" si="42"/>
        <v>#DIV/0!</v>
      </c>
      <c r="AT156" s="62" t="e">
        <f t="shared" si="43"/>
        <v>#DIV/0!</v>
      </c>
      <c r="AU156" s="62">
        <f t="shared" si="44"/>
        <v>-1</v>
      </c>
    </row>
    <row r="157" spans="1:47" x14ac:dyDescent="0.25">
      <c r="A157" s="56">
        <v>2023</v>
      </c>
      <c r="B157" s="57" t="s">
        <v>258</v>
      </c>
      <c r="C157" s="58" t="s">
        <v>259</v>
      </c>
      <c r="D157" s="55">
        <v>10900000</v>
      </c>
      <c r="E157" s="55">
        <v>0</v>
      </c>
      <c r="F157" s="55">
        <v>0</v>
      </c>
      <c r="G157" s="55">
        <v>5900000</v>
      </c>
      <c r="H157" s="55">
        <v>0</v>
      </c>
      <c r="I157" s="55">
        <v>0</v>
      </c>
      <c r="J157" s="55">
        <v>0</v>
      </c>
      <c r="K157" s="55">
        <v>5900000</v>
      </c>
      <c r="L157" s="55">
        <v>0</v>
      </c>
      <c r="M157" s="55">
        <v>0</v>
      </c>
      <c r="N157" s="55">
        <v>5900000</v>
      </c>
      <c r="O157" s="55">
        <v>0</v>
      </c>
      <c r="P157" s="55">
        <v>28600000</v>
      </c>
      <c r="R157" s="55">
        <v>3151226</v>
      </c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>
        <f t="shared" si="31"/>
        <v>3151226</v>
      </c>
      <c r="AF157" s="14" t="s">
        <v>258</v>
      </c>
      <c r="AG157" s="9" t="s">
        <v>259</v>
      </c>
      <c r="AH157" s="10">
        <f>+AH158+AH159</f>
        <v>3151226</v>
      </c>
      <c r="AI157" s="55">
        <f t="shared" si="32"/>
        <v>-0.71089669724770643</v>
      </c>
      <c r="AJ157" s="55" t="e">
        <f t="shared" si="33"/>
        <v>#DIV/0!</v>
      </c>
      <c r="AK157" s="55" t="e">
        <f t="shared" si="34"/>
        <v>#DIV/0!</v>
      </c>
      <c r="AL157" s="55">
        <f t="shared" si="35"/>
        <v>-1</v>
      </c>
      <c r="AM157" s="55" t="e">
        <f t="shared" si="36"/>
        <v>#DIV/0!</v>
      </c>
      <c r="AN157" s="55" t="e">
        <f t="shared" si="37"/>
        <v>#DIV/0!</v>
      </c>
      <c r="AO157" s="55" t="e">
        <f t="shared" si="38"/>
        <v>#DIV/0!</v>
      </c>
      <c r="AP157" s="55">
        <f t="shared" si="39"/>
        <v>-1</v>
      </c>
      <c r="AQ157" s="55" t="e">
        <f t="shared" si="40"/>
        <v>#DIV/0!</v>
      </c>
      <c r="AR157" s="55" t="e">
        <f t="shared" si="41"/>
        <v>#DIV/0!</v>
      </c>
      <c r="AS157" s="55">
        <f t="shared" si="42"/>
        <v>-1</v>
      </c>
      <c r="AT157" s="55" t="e">
        <f t="shared" si="43"/>
        <v>#DIV/0!</v>
      </c>
      <c r="AU157" s="55">
        <f t="shared" si="44"/>
        <v>-0.88981727272727273</v>
      </c>
    </row>
    <row r="158" spans="1:47" x14ac:dyDescent="0.25">
      <c r="A158" s="59">
        <v>2023</v>
      </c>
      <c r="B158" s="60" t="s">
        <v>260</v>
      </c>
      <c r="C158" s="61" t="s">
        <v>261</v>
      </c>
      <c r="D158" s="62">
        <v>5000000</v>
      </c>
      <c r="E158" s="62">
        <v>0</v>
      </c>
      <c r="F158" s="62">
        <v>0</v>
      </c>
      <c r="G158" s="62">
        <v>0</v>
      </c>
      <c r="H158" s="62">
        <v>0</v>
      </c>
      <c r="I158" s="62">
        <v>0</v>
      </c>
      <c r="J158" s="62">
        <v>0</v>
      </c>
      <c r="K158" s="62">
        <v>0</v>
      </c>
      <c r="L158" s="62">
        <v>0</v>
      </c>
      <c r="M158" s="62">
        <v>0</v>
      </c>
      <c r="N158" s="62">
        <v>0</v>
      </c>
      <c r="O158" s="62">
        <v>0</v>
      </c>
      <c r="P158" s="62">
        <v>5000000</v>
      </c>
      <c r="R158" s="62">
        <v>0</v>
      </c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>
        <f t="shared" si="31"/>
        <v>0</v>
      </c>
      <c r="AF158" s="13" t="s">
        <v>260</v>
      </c>
      <c r="AG158" s="25" t="s">
        <v>261</v>
      </c>
      <c r="AH158" s="26">
        <v>0</v>
      </c>
      <c r="AI158" s="62">
        <f t="shared" si="32"/>
        <v>-1</v>
      </c>
      <c r="AJ158" s="62" t="e">
        <f t="shared" si="33"/>
        <v>#DIV/0!</v>
      </c>
      <c r="AK158" s="62" t="e">
        <f t="shared" si="34"/>
        <v>#DIV/0!</v>
      </c>
      <c r="AL158" s="62" t="e">
        <f t="shared" si="35"/>
        <v>#DIV/0!</v>
      </c>
      <c r="AM158" s="62" t="e">
        <f t="shared" si="36"/>
        <v>#DIV/0!</v>
      </c>
      <c r="AN158" s="62" t="e">
        <f t="shared" si="37"/>
        <v>#DIV/0!</v>
      </c>
      <c r="AO158" s="62" t="e">
        <f t="shared" si="38"/>
        <v>#DIV/0!</v>
      </c>
      <c r="AP158" s="62" t="e">
        <f t="shared" si="39"/>
        <v>#DIV/0!</v>
      </c>
      <c r="AQ158" s="62" t="e">
        <f t="shared" si="40"/>
        <v>#DIV/0!</v>
      </c>
      <c r="AR158" s="62" t="e">
        <f t="shared" si="41"/>
        <v>#DIV/0!</v>
      </c>
      <c r="AS158" s="62" t="e">
        <f t="shared" si="42"/>
        <v>#DIV/0!</v>
      </c>
      <c r="AT158" s="62" t="e">
        <f t="shared" si="43"/>
        <v>#DIV/0!</v>
      </c>
      <c r="AU158" s="62">
        <f t="shared" si="44"/>
        <v>-1</v>
      </c>
    </row>
    <row r="159" spans="1:47" x14ac:dyDescent="0.25">
      <c r="A159" s="59">
        <v>2023</v>
      </c>
      <c r="B159" s="60" t="s">
        <v>262</v>
      </c>
      <c r="C159" s="61" t="s">
        <v>263</v>
      </c>
      <c r="D159" s="62">
        <v>5900000</v>
      </c>
      <c r="E159" s="62">
        <v>0</v>
      </c>
      <c r="F159" s="62">
        <v>0</v>
      </c>
      <c r="G159" s="62">
        <v>5900000</v>
      </c>
      <c r="H159" s="62">
        <v>0</v>
      </c>
      <c r="I159" s="62">
        <v>0</v>
      </c>
      <c r="J159" s="62">
        <v>0</v>
      </c>
      <c r="K159" s="62">
        <v>5900000</v>
      </c>
      <c r="L159" s="62">
        <v>0</v>
      </c>
      <c r="M159" s="62">
        <v>0</v>
      </c>
      <c r="N159" s="62">
        <v>5900000</v>
      </c>
      <c r="O159" s="62">
        <v>0</v>
      </c>
      <c r="P159" s="62">
        <v>23600000</v>
      </c>
      <c r="R159" s="62">
        <v>3151226</v>
      </c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>
        <f t="shared" ref="AD159:AD191" si="45">SUM(R159:AC159)</f>
        <v>3151226</v>
      </c>
      <c r="AF159" s="13" t="s">
        <v>262</v>
      </c>
      <c r="AG159" s="25" t="s">
        <v>263</v>
      </c>
      <c r="AH159" s="26">
        <v>3151226</v>
      </c>
      <c r="AI159" s="62">
        <f t="shared" si="32"/>
        <v>-0.46589389830508476</v>
      </c>
      <c r="AJ159" s="62" t="e">
        <f t="shared" si="33"/>
        <v>#DIV/0!</v>
      </c>
      <c r="AK159" s="62" t="e">
        <f t="shared" si="34"/>
        <v>#DIV/0!</v>
      </c>
      <c r="AL159" s="62">
        <f t="shared" si="35"/>
        <v>-1</v>
      </c>
      <c r="AM159" s="62" t="e">
        <f t="shared" si="36"/>
        <v>#DIV/0!</v>
      </c>
      <c r="AN159" s="62" t="e">
        <f t="shared" si="37"/>
        <v>#DIV/0!</v>
      </c>
      <c r="AO159" s="62" t="e">
        <f t="shared" si="38"/>
        <v>#DIV/0!</v>
      </c>
      <c r="AP159" s="62">
        <f t="shared" si="39"/>
        <v>-1</v>
      </c>
      <c r="AQ159" s="62" t="e">
        <f t="shared" si="40"/>
        <v>#DIV/0!</v>
      </c>
      <c r="AR159" s="62" t="e">
        <f t="shared" si="41"/>
        <v>#DIV/0!</v>
      </c>
      <c r="AS159" s="62">
        <f t="shared" si="42"/>
        <v>-1</v>
      </c>
      <c r="AT159" s="62" t="e">
        <f t="shared" si="43"/>
        <v>#DIV/0!</v>
      </c>
      <c r="AU159" s="62">
        <f t="shared" si="44"/>
        <v>-0.86647347457627122</v>
      </c>
    </row>
    <row r="160" spans="1:47" x14ac:dyDescent="0.25">
      <c r="A160" s="56">
        <v>2023</v>
      </c>
      <c r="B160" s="57" t="s">
        <v>264</v>
      </c>
      <c r="C160" s="58" t="s">
        <v>265</v>
      </c>
      <c r="D160" s="55">
        <v>11000000</v>
      </c>
      <c r="E160" s="55">
        <v>15000000</v>
      </c>
      <c r="F160" s="55">
        <v>20600413</v>
      </c>
      <c r="G160" s="55">
        <v>375000000</v>
      </c>
      <c r="H160" s="55">
        <v>15000000</v>
      </c>
      <c r="I160" s="55">
        <v>15000000</v>
      </c>
      <c r="J160" s="55">
        <v>15000000</v>
      </c>
      <c r="K160" s="55">
        <v>15000000</v>
      </c>
      <c r="L160" s="55">
        <v>15000000</v>
      </c>
      <c r="M160" s="55">
        <v>15000000</v>
      </c>
      <c r="N160" s="55">
        <v>15000000</v>
      </c>
      <c r="O160" s="55">
        <v>15000000</v>
      </c>
      <c r="P160" s="55">
        <v>541600413</v>
      </c>
      <c r="R160" s="55">
        <v>2000000</v>
      </c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>
        <f t="shared" si="45"/>
        <v>2000000</v>
      </c>
      <c r="AF160" s="14" t="s">
        <v>264</v>
      </c>
      <c r="AG160" s="9" t="s">
        <v>265</v>
      </c>
      <c r="AH160" s="10">
        <f>+AH161+AH164+AH165+AH170</f>
        <v>2000000</v>
      </c>
      <c r="AI160" s="55">
        <f t="shared" si="32"/>
        <v>-0.81818181818181823</v>
      </c>
      <c r="AJ160" s="55">
        <f t="shared" si="33"/>
        <v>-1</v>
      </c>
      <c r="AK160" s="55">
        <f t="shared" si="34"/>
        <v>-1</v>
      </c>
      <c r="AL160" s="55">
        <f t="shared" si="35"/>
        <v>-1</v>
      </c>
      <c r="AM160" s="55">
        <f t="shared" si="36"/>
        <v>-1</v>
      </c>
      <c r="AN160" s="55">
        <f t="shared" si="37"/>
        <v>-1</v>
      </c>
      <c r="AO160" s="55">
        <f t="shared" si="38"/>
        <v>-1</v>
      </c>
      <c r="AP160" s="55">
        <f t="shared" si="39"/>
        <v>-1</v>
      </c>
      <c r="AQ160" s="55">
        <f t="shared" si="40"/>
        <v>-1</v>
      </c>
      <c r="AR160" s="55">
        <f t="shared" si="41"/>
        <v>-1</v>
      </c>
      <c r="AS160" s="55">
        <f t="shared" si="42"/>
        <v>-1</v>
      </c>
      <c r="AT160" s="55">
        <f t="shared" si="43"/>
        <v>-1</v>
      </c>
      <c r="AU160" s="55">
        <f t="shared" si="44"/>
        <v>-0.99630724062981835</v>
      </c>
    </row>
    <row r="161" spans="1:47" x14ac:dyDescent="0.25">
      <c r="A161" s="56">
        <v>2023</v>
      </c>
      <c r="B161" s="57" t="s">
        <v>266</v>
      </c>
      <c r="C161" s="58" t="s">
        <v>267</v>
      </c>
      <c r="D161" s="55">
        <v>0</v>
      </c>
      <c r="E161" s="55">
        <v>0</v>
      </c>
      <c r="F161" s="55">
        <v>800000</v>
      </c>
      <c r="G161" s="55">
        <v>0</v>
      </c>
      <c r="H161" s="55">
        <v>0</v>
      </c>
      <c r="I161" s="55">
        <v>0</v>
      </c>
      <c r="J161" s="55">
        <v>0</v>
      </c>
      <c r="K161" s="55">
        <v>0</v>
      </c>
      <c r="L161" s="55">
        <v>0</v>
      </c>
      <c r="M161" s="55">
        <v>0</v>
      </c>
      <c r="N161" s="55">
        <v>0</v>
      </c>
      <c r="O161" s="55">
        <v>0</v>
      </c>
      <c r="P161" s="55">
        <v>800000</v>
      </c>
      <c r="R161" s="55">
        <v>0</v>
      </c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>
        <f t="shared" si="45"/>
        <v>0</v>
      </c>
      <c r="AF161" s="14" t="s">
        <v>266</v>
      </c>
      <c r="AG161" s="9" t="s">
        <v>267</v>
      </c>
      <c r="AH161" s="10">
        <f>+AH162+AH163</f>
        <v>0</v>
      </c>
      <c r="AI161" s="55" t="e">
        <f t="shared" si="32"/>
        <v>#DIV/0!</v>
      </c>
      <c r="AJ161" s="55" t="e">
        <f t="shared" si="33"/>
        <v>#DIV/0!</v>
      </c>
      <c r="AK161" s="55">
        <f t="shared" si="34"/>
        <v>-1</v>
      </c>
      <c r="AL161" s="55" t="e">
        <f t="shared" si="35"/>
        <v>#DIV/0!</v>
      </c>
      <c r="AM161" s="55" t="e">
        <f t="shared" si="36"/>
        <v>#DIV/0!</v>
      </c>
      <c r="AN161" s="55" t="e">
        <f t="shared" si="37"/>
        <v>#DIV/0!</v>
      </c>
      <c r="AO161" s="55" t="e">
        <f t="shared" si="38"/>
        <v>#DIV/0!</v>
      </c>
      <c r="AP161" s="55" t="e">
        <f t="shared" si="39"/>
        <v>#DIV/0!</v>
      </c>
      <c r="AQ161" s="55" t="e">
        <f t="shared" si="40"/>
        <v>#DIV/0!</v>
      </c>
      <c r="AR161" s="55" t="e">
        <f t="shared" si="41"/>
        <v>#DIV/0!</v>
      </c>
      <c r="AS161" s="55" t="e">
        <f t="shared" si="42"/>
        <v>#DIV/0!</v>
      </c>
      <c r="AT161" s="55" t="e">
        <f t="shared" si="43"/>
        <v>#DIV/0!</v>
      </c>
      <c r="AU161" s="55">
        <f t="shared" si="44"/>
        <v>-1</v>
      </c>
    </row>
    <row r="162" spans="1:47" x14ac:dyDescent="0.25">
      <c r="A162" s="59">
        <v>2023</v>
      </c>
      <c r="B162" s="60" t="s">
        <v>268</v>
      </c>
      <c r="C162" s="61" t="s">
        <v>269</v>
      </c>
      <c r="D162" s="62">
        <v>0</v>
      </c>
      <c r="E162" s="62">
        <v>0</v>
      </c>
      <c r="F162" s="62">
        <v>600000</v>
      </c>
      <c r="G162" s="62">
        <v>0</v>
      </c>
      <c r="H162" s="62">
        <v>0</v>
      </c>
      <c r="I162" s="62">
        <v>0</v>
      </c>
      <c r="J162" s="62">
        <v>0</v>
      </c>
      <c r="K162" s="62">
        <v>0</v>
      </c>
      <c r="L162" s="62">
        <v>0</v>
      </c>
      <c r="M162" s="62">
        <v>0</v>
      </c>
      <c r="N162" s="62">
        <v>0</v>
      </c>
      <c r="O162" s="62">
        <v>0</v>
      </c>
      <c r="P162" s="62">
        <v>600000</v>
      </c>
      <c r="R162" s="62">
        <v>0</v>
      </c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>
        <f t="shared" si="45"/>
        <v>0</v>
      </c>
      <c r="AF162" s="13" t="s">
        <v>268</v>
      </c>
      <c r="AG162" s="25" t="s">
        <v>269</v>
      </c>
      <c r="AH162" s="26">
        <v>0</v>
      </c>
      <c r="AI162" s="62" t="e">
        <f t="shared" si="32"/>
        <v>#DIV/0!</v>
      </c>
      <c r="AJ162" s="62" t="e">
        <f t="shared" si="33"/>
        <v>#DIV/0!</v>
      </c>
      <c r="AK162" s="62">
        <f t="shared" si="34"/>
        <v>-1</v>
      </c>
      <c r="AL162" s="62" t="e">
        <f t="shared" si="35"/>
        <v>#DIV/0!</v>
      </c>
      <c r="AM162" s="62" t="e">
        <f t="shared" si="36"/>
        <v>#DIV/0!</v>
      </c>
      <c r="AN162" s="62" t="e">
        <f t="shared" si="37"/>
        <v>#DIV/0!</v>
      </c>
      <c r="AO162" s="62" t="e">
        <f t="shared" si="38"/>
        <v>#DIV/0!</v>
      </c>
      <c r="AP162" s="62" t="e">
        <f t="shared" si="39"/>
        <v>#DIV/0!</v>
      </c>
      <c r="AQ162" s="62" t="e">
        <f t="shared" si="40"/>
        <v>#DIV/0!</v>
      </c>
      <c r="AR162" s="62" t="e">
        <f t="shared" si="41"/>
        <v>#DIV/0!</v>
      </c>
      <c r="AS162" s="62" t="e">
        <f t="shared" si="42"/>
        <v>#DIV/0!</v>
      </c>
      <c r="AT162" s="62" t="e">
        <f t="shared" si="43"/>
        <v>#DIV/0!</v>
      </c>
      <c r="AU162" s="62">
        <f t="shared" si="44"/>
        <v>-1</v>
      </c>
    </row>
    <row r="163" spans="1:47" x14ac:dyDescent="0.25">
      <c r="A163" s="59">
        <v>2023</v>
      </c>
      <c r="B163" s="60" t="s">
        <v>270</v>
      </c>
      <c r="C163" s="61" t="s">
        <v>271</v>
      </c>
      <c r="D163" s="62">
        <v>0</v>
      </c>
      <c r="E163" s="62">
        <v>0</v>
      </c>
      <c r="F163" s="62">
        <v>200000</v>
      </c>
      <c r="G163" s="62">
        <v>0</v>
      </c>
      <c r="H163" s="62">
        <v>0</v>
      </c>
      <c r="I163" s="62">
        <v>0</v>
      </c>
      <c r="J163" s="62">
        <v>0</v>
      </c>
      <c r="K163" s="62">
        <v>0</v>
      </c>
      <c r="L163" s="62">
        <v>0</v>
      </c>
      <c r="M163" s="62">
        <v>0</v>
      </c>
      <c r="N163" s="62">
        <v>0</v>
      </c>
      <c r="O163" s="62">
        <v>0</v>
      </c>
      <c r="P163" s="62">
        <v>200000</v>
      </c>
      <c r="R163" s="62">
        <v>0</v>
      </c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>
        <f t="shared" si="45"/>
        <v>0</v>
      </c>
      <c r="AF163" s="13" t="s">
        <v>270</v>
      </c>
      <c r="AG163" s="25" t="s">
        <v>271</v>
      </c>
      <c r="AH163" s="26">
        <v>0</v>
      </c>
      <c r="AI163" s="62" t="e">
        <f t="shared" si="32"/>
        <v>#DIV/0!</v>
      </c>
      <c r="AJ163" s="62" t="e">
        <f t="shared" si="33"/>
        <v>#DIV/0!</v>
      </c>
      <c r="AK163" s="62">
        <f t="shared" si="34"/>
        <v>-1</v>
      </c>
      <c r="AL163" s="62" t="e">
        <f t="shared" si="35"/>
        <v>#DIV/0!</v>
      </c>
      <c r="AM163" s="62" t="e">
        <f t="shared" si="36"/>
        <v>#DIV/0!</v>
      </c>
      <c r="AN163" s="62" t="e">
        <f t="shared" si="37"/>
        <v>#DIV/0!</v>
      </c>
      <c r="AO163" s="62" t="e">
        <f t="shared" si="38"/>
        <v>#DIV/0!</v>
      </c>
      <c r="AP163" s="62" t="e">
        <f t="shared" si="39"/>
        <v>#DIV/0!</v>
      </c>
      <c r="AQ163" s="62" t="e">
        <f t="shared" si="40"/>
        <v>#DIV/0!</v>
      </c>
      <c r="AR163" s="62" t="e">
        <f t="shared" si="41"/>
        <v>#DIV/0!</v>
      </c>
      <c r="AS163" s="62" t="e">
        <f t="shared" si="42"/>
        <v>#DIV/0!</v>
      </c>
      <c r="AT163" s="62" t="e">
        <f t="shared" si="43"/>
        <v>#DIV/0!</v>
      </c>
      <c r="AU163" s="62">
        <f t="shared" si="44"/>
        <v>-1</v>
      </c>
    </row>
    <row r="164" spans="1:47" x14ac:dyDescent="0.25">
      <c r="A164" s="59">
        <v>2023</v>
      </c>
      <c r="B164" s="60" t="s">
        <v>272</v>
      </c>
      <c r="C164" s="61" t="s">
        <v>273</v>
      </c>
      <c r="D164" s="62">
        <v>0</v>
      </c>
      <c r="E164" s="62">
        <v>0</v>
      </c>
      <c r="F164" s="62">
        <v>200000</v>
      </c>
      <c r="G164" s="62">
        <v>0</v>
      </c>
      <c r="H164" s="62">
        <v>0</v>
      </c>
      <c r="I164" s="62">
        <v>0</v>
      </c>
      <c r="J164" s="62">
        <v>0</v>
      </c>
      <c r="K164" s="62">
        <v>0</v>
      </c>
      <c r="L164" s="62">
        <v>0</v>
      </c>
      <c r="M164" s="62">
        <v>0</v>
      </c>
      <c r="N164" s="62">
        <v>0</v>
      </c>
      <c r="O164" s="62">
        <v>0</v>
      </c>
      <c r="P164" s="62">
        <v>200000</v>
      </c>
      <c r="R164" s="62">
        <v>0</v>
      </c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>
        <f t="shared" si="45"/>
        <v>0</v>
      </c>
      <c r="AF164" s="13" t="s">
        <v>272</v>
      </c>
      <c r="AG164" s="25" t="s">
        <v>273</v>
      </c>
      <c r="AH164" s="26">
        <v>0</v>
      </c>
      <c r="AI164" s="62" t="e">
        <f t="shared" si="32"/>
        <v>#DIV/0!</v>
      </c>
      <c r="AJ164" s="62" t="e">
        <f t="shared" si="33"/>
        <v>#DIV/0!</v>
      </c>
      <c r="AK164" s="62">
        <f t="shared" si="34"/>
        <v>-1</v>
      </c>
      <c r="AL164" s="62" t="e">
        <f t="shared" si="35"/>
        <v>#DIV/0!</v>
      </c>
      <c r="AM164" s="62" t="e">
        <f t="shared" si="36"/>
        <v>#DIV/0!</v>
      </c>
      <c r="AN164" s="62" t="e">
        <f t="shared" si="37"/>
        <v>#DIV/0!</v>
      </c>
      <c r="AO164" s="62" t="e">
        <f t="shared" si="38"/>
        <v>#DIV/0!</v>
      </c>
      <c r="AP164" s="62" t="e">
        <f t="shared" si="39"/>
        <v>#DIV/0!</v>
      </c>
      <c r="AQ164" s="62" t="e">
        <f t="shared" si="40"/>
        <v>#DIV/0!</v>
      </c>
      <c r="AR164" s="62" t="e">
        <f t="shared" si="41"/>
        <v>#DIV/0!</v>
      </c>
      <c r="AS164" s="62" t="e">
        <f t="shared" si="42"/>
        <v>#DIV/0!</v>
      </c>
      <c r="AT164" s="62" t="e">
        <f t="shared" si="43"/>
        <v>#DIV/0!</v>
      </c>
      <c r="AU164" s="62">
        <f t="shared" si="44"/>
        <v>-1</v>
      </c>
    </row>
    <row r="165" spans="1:47" x14ac:dyDescent="0.25">
      <c r="A165" s="56">
        <v>2023</v>
      </c>
      <c r="B165" s="57" t="s">
        <v>274</v>
      </c>
      <c r="C165" s="58" t="s">
        <v>828</v>
      </c>
      <c r="D165" s="55">
        <v>11000000</v>
      </c>
      <c r="E165" s="55">
        <v>15000000</v>
      </c>
      <c r="F165" s="55">
        <v>19505000</v>
      </c>
      <c r="G165" s="55">
        <v>15000000</v>
      </c>
      <c r="H165" s="55">
        <v>15000000</v>
      </c>
      <c r="I165" s="55">
        <v>15000000</v>
      </c>
      <c r="J165" s="55">
        <v>15000000</v>
      </c>
      <c r="K165" s="55">
        <v>15000000</v>
      </c>
      <c r="L165" s="55">
        <v>15000000</v>
      </c>
      <c r="M165" s="55">
        <v>15000000</v>
      </c>
      <c r="N165" s="55">
        <v>15000000</v>
      </c>
      <c r="O165" s="55">
        <v>15000000</v>
      </c>
      <c r="P165" s="55">
        <v>180505000</v>
      </c>
      <c r="R165" s="55">
        <v>2000000</v>
      </c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>
        <f t="shared" si="45"/>
        <v>2000000</v>
      </c>
      <c r="AF165" s="14" t="s">
        <v>274</v>
      </c>
      <c r="AG165" s="9" t="s">
        <v>275</v>
      </c>
      <c r="AH165" s="10">
        <f>+AH166+AH167+AH168+AH169</f>
        <v>2000000</v>
      </c>
      <c r="AI165" s="55">
        <f t="shared" si="32"/>
        <v>-0.81818181818181823</v>
      </c>
      <c r="AJ165" s="55">
        <f t="shared" si="33"/>
        <v>-1</v>
      </c>
      <c r="AK165" s="55">
        <f t="shared" si="34"/>
        <v>-1</v>
      </c>
      <c r="AL165" s="55">
        <f t="shared" si="35"/>
        <v>-1</v>
      </c>
      <c r="AM165" s="55">
        <f t="shared" si="36"/>
        <v>-1</v>
      </c>
      <c r="AN165" s="55">
        <f t="shared" si="37"/>
        <v>-1</v>
      </c>
      <c r="AO165" s="55">
        <f t="shared" si="38"/>
        <v>-1</v>
      </c>
      <c r="AP165" s="55">
        <f t="shared" si="39"/>
        <v>-1</v>
      </c>
      <c r="AQ165" s="55">
        <f t="shared" si="40"/>
        <v>-1</v>
      </c>
      <c r="AR165" s="55">
        <f t="shared" si="41"/>
        <v>-1</v>
      </c>
      <c r="AS165" s="55">
        <f t="shared" si="42"/>
        <v>-1</v>
      </c>
      <c r="AT165" s="55">
        <f t="shared" si="43"/>
        <v>-1</v>
      </c>
      <c r="AU165" s="55">
        <f t="shared" si="44"/>
        <v>-0.98891997451594138</v>
      </c>
    </row>
    <row r="166" spans="1:47" x14ac:dyDescent="0.25">
      <c r="A166" s="59">
        <v>2023</v>
      </c>
      <c r="B166" s="60" t="s">
        <v>276</v>
      </c>
      <c r="C166" s="61" t="s">
        <v>277</v>
      </c>
      <c r="D166" s="62">
        <v>11000000</v>
      </c>
      <c r="E166" s="62">
        <v>11000000</v>
      </c>
      <c r="F166" s="62">
        <v>11000000</v>
      </c>
      <c r="G166" s="62">
        <v>11000000</v>
      </c>
      <c r="H166" s="62">
        <v>11000000</v>
      </c>
      <c r="I166" s="62">
        <v>11000000</v>
      </c>
      <c r="J166" s="62">
        <v>11000000</v>
      </c>
      <c r="K166" s="62">
        <v>11000000</v>
      </c>
      <c r="L166" s="62">
        <v>11000000</v>
      </c>
      <c r="M166" s="62">
        <v>11000000</v>
      </c>
      <c r="N166" s="62">
        <v>11000000</v>
      </c>
      <c r="O166" s="62">
        <v>11000000</v>
      </c>
      <c r="P166" s="62">
        <v>132000000</v>
      </c>
      <c r="R166" s="62">
        <v>0</v>
      </c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>
        <f t="shared" si="45"/>
        <v>0</v>
      </c>
      <c r="AF166" s="13" t="s">
        <v>276</v>
      </c>
      <c r="AG166" s="25" t="s">
        <v>277</v>
      </c>
      <c r="AH166" s="26">
        <v>0</v>
      </c>
      <c r="AI166" s="62">
        <f t="shared" si="32"/>
        <v>-1</v>
      </c>
      <c r="AJ166" s="62">
        <f t="shared" si="33"/>
        <v>-1</v>
      </c>
      <c r="AK166" s="62">
        <f t="shared" si="34"/>
        <v>-1</v>
      </c>
      <c r="AL166" s="62">
        <f t="shared" si="35"/>
        <v>-1</v>
      </c>
      <c r="AM166" s="62">
        <f t="shared" si="36"/>
        <v>-1</v>
      </c>
      <c r="AN166" s="62">
        <f t="shared" si="37"/>
        <v>-1</v>
      </c>
      <c r="AO166" s="62">
        <f t="shared" si="38"/>
        <v>-1</v>
      </c>
      <c r="AP166" s="62">
        <f t="shared" si="39"/>
        <v>-1</v>
      </c>
      <c r="AQ166" s="62">
        <f t="shared" si="40"/>
        <v>-1</v>
      </c>
      <c r="AR166" s="62">
        <f t="shared" si="41"/>
        <v>-1</v>
      </c>
      <c r="AS166" s="62">
        <f t="shared" si="42"/>
        <v>-1</v>
      </c>
      <c r="AT166" s="62">
        <f t="shared" si="43"/>
        <v>-1</v>
      </c>
      <c r="AU166" s="62">
        <f t="shared" si="44"/>
        <v>-1</v>
      </c>
    </row>
    <row r="167" spans="1:47" x14ac:dyDescent="0.25">
      <c r="A167" s="59">
        <v>2023</v>
      </c>
      <c r="B167" s="60" t="s">
        <v>278</v>
      </c>
      <c r="C167" s="61" t="s">
        <v>279</v>
      </c>
      <c r="D167" s="62">
        <v>0</v>
      </c>
      <c r="E167" s="62">
        <v>1000000</v>
      </c>
      <c r="F167" s="62">
        <v>1100000</v>
      </c>
      <c r="G167" s="62">
        <v>1000000</v>
      </c>
      <c r="H167" s="62">
        <v>1000000</v>
      </c>
      <c r="I167" s="62">
        <v>1000000</v>
      </c>
      <c r="J167" s="62">
        <v>1000000</v>
      </c>
      <c r="K167" s="62">
        <v>1000000</v>
      </c>
      <c r="L167" s="62">
        <v>1000000</v>
      </c>
      <c r="M167" s="62">
        <v>1000000</v>
      </c>
      <c r="N167" s="62">
        <v>1000000</v>
      </c>
      <c r="O167" s="62">
        <v>1000000</v>
      </c>
      <c r="P167" s="62">
        <v>11100000</v>
      </c>
      <c r="R167" s="62">
        <v>0</v>
      </c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>
        <f t="shared" si="45"/>
        <v>0</v>
      </c>
      <c r="AF167" s="13" t="s">
        <v>278</v>
      </c>
      <c r="AG167" s="25" t="s">
        <v>279</v>
      </c>
      <c r="AH167" s="26">
        <v>0</v>
      </c>
      <c r="AI167" s="62" t="e">
        <f t="shared" si="32"/>
        <v>#DIV/0!</v>
      </c>
      <c r="AJ167" s="62">
        <f t="shared" si="33"/>
        <v>-1</v>
      </c>
      <c r="AK167" s="62">
        <f t="shared" si="34"/>
        <v>-1</v>
      </c>
      <c r="AL167" s="62">
        <f t="shared" si="35"/>
        <v>-1</v>
      </c>
      <c r="AM167" s="62">
        <f t="shared" si="36"/>
        <v>-1</v>
      </c>
      <c r="AN167" s="62">
        <f t="shared" si="37"/>
        <v>-1</v>
      </c>
      <c r="AO167" s="62">
        <f t="shared" si="38"/>
        <v>-1</v>
      </c>
      <c r="AP167" s="62">
        <f t="shared" si="39"/>
        <v>-1</v>
      </c>
      <c r="AQ167" s="62">
        <f t="shared" si="40"/>
        <v>-1</v>
      </c>
      <c r="AR167" s="62">
        <f t="shared" si="41"/>
        <v>-1</v>
      </c>
      <c r="AS167" s="62">
        <f t="shared" si="42"/>
        <v>-1</v>
      </c>
      <c r="AT167" s="62">
        <f t="shared" si="43"/>
        <v>-1</v>
      </c>
      <c r="AU167" s="62">
        <f t="shared" si="44"/>
        <v>-1</v>
      </c>
    </row>
    <row r="168" spans="1:47" x14ac:dyDescent="0.25">
      <c r="A168" s="59">
        <v>2023</v>
      </c>
      <c r="B168" s="60" t="s">
        <v>280</v>
      </c>
      <c r="C168" s="61" t="s">
        <v>281</v>
      </c>
      <c r="D168" s="62">
        <v>0</v>
      </c>
      <c r="E168" s="62">
        <v>1500000</v>
      </c>
      <c r="F168" s="62">
        <v>1500000</v>
      </c>
      <c r="G168" s="62">
        <v>1500000</v>
      </c>
      <c r="H168" s="62">
        <v>1500000</v>
      </c>
      <c r="I168" s="62">
        <v>1500000</v>
      </c>
      <c r="J168" s="62">
        <v>1500000</v>
      </c>
      <c r="K168" s="62">
        <v>1500000</v>
      </c>
      <c r="L168" s="62">
        <v>1500000</v>
      </c>
      <c r="M168" s="62">
        <v>1500000</v>
      </c>
      <c r="N168" s="62">
        <v>1500000</v>
      </c>
      <c r="O168" s="62">
        <v>1500000</v>
      </c>
      <c r="P168" s="62">
        <v>16500000</v>
      </c>
      <c r="R168" s="62">
        <v>0</v>
      </c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>
        <f t="shared" si="45"/>
        <v>0</v>
      </c>
      <c r="AF168" s="13" t="s">
        <v>280</v>
      </c>
      <c r="AG168" s="25" t="s">
        <v>281</v>
      </c>
      <c r="AH168" s="26">
        <v>0</v>
      </c>
      <c r="AI168" s="62" t="e">
        <f t="shared" si="32"/>
        <v>#DIV/0!</v>
      </c>
      <c r="AJ168" s="62">
        <f t="shared" si="33"/>
        <v>-1</v>
      </c>
      <c r="AK168" s="62">
        <f t="shared" si="34"/>
        <v>-1</v>
      </c>
      <c r="AL168" s="62">
        <f t="shared" si="35"/>
        <v>-1</v>
      </c>
      <c r="AM168" s="62">
        <f t="shared" si="36"/>
        <v>-1</v>
      </c>
      <c r="AN168" s="62">
        <f t="shared" si="37"/>
        <v>-1</v>
      </c>
      <c r="AO168" s="62">
        <f t="shared" si="38"/>
        <v>-1</v>
      </c>
      <c r="AP168" s="62">
        <f t="shared" si="39"/>
        <v>-1</v>
      </c>
      <c r="AQ168" s="62">
        <f t="shared" si="40"/>
        <v>-1</v>
      </c>
      <c r="AR168" s="62">
        <f t="shared" si="41"/>
        <v>-1</v>
      </c>
      <c r="AS168" s="62">
        <f t="shared" si="42"/>
        <v>-1</v>
      </c>
      <c r="AT168" s="62">
        <f t="shared" si="43"/>
        <v>-1</v>
      </c>
      <c r="AU168" s="62">
        <f t="shared" si="44"/>
        <v>-1</v>
      </c>
    </row>
    <row r="169" spans="1:47" x14ac:dyDescent="0.25">
      <c r="A169" s="59">
        <v>2023</v>
      </c>
      <c r="B169" s="60">
        <v>20201020309</v>
      </c>
      <c r="C169" s="61" t="s">
        <v>283</v>
      </c>
      <c r="D169" s="62">
        <v>0</v>
      </c>
      <c r="E169" s="62">
        <v>1500000</v>
      </c>
      <c r="F169" s="62">
        <v>5905000</v>
      </c>
      <c r="G169" s="62">
        <v>1500000</v>
      </c>
      <c r="H169" s="62">
        <v>1500000</v>
      </c>
      <c r="I169" s="62">
        <v>1500000</v>
      </c>
      <c r="J169" s="62">
        <v>1500000</v>
      </c>
      <c r="K169" s="62">
        <v>1500000</v>
      </c>
      <c r="L169" s="62">
        <v>1500000</v>
      </c>
      <c r="M169" s="62">
        <v>1500000</v>
      </c>
      <c r="N169" s="62">
        <v>1500000</v>
      </c>
      <c r="O169" s="62">
        <v>1500000</v>
      </c>
      <c r="P169" s="62">
        <v>20905000</v>
      </c>
      <c r="R169" s="62">
        <v>2000000</v>
      </c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>
        <f t="shared" si="45"/>
        <v>2000000</v>
      </c>
      <c r="AF169" s="13" t="s">
        <v>282</v>
      </c>
      <c r="AG169" s="25" t="s">
        <v>283</v>
      </c>
      <c r="AH169" s="26">
        <v>2000000</v>
      </c>
      <c r="AI169" s="62" t="e">
        <f t="shared" si="32"/>
        <v>#DIV/0!</v>
      </c>
      <c r="AJ169" s="62">
        <f t="shared" si="33"/>
        <v>-1</v>
      </c>
      <c r="AK169" s="62">
        <f t="shared" si="34"/>
        <v>-1</v>
      </c>
      <c r="AL169" s="62">
        <f t="shared" si="35"/>
        <v>-1</v>
      </c>
      <c r="AM169" s="62">
        <f t="shared" si="36"/>
        <v>-1</v>
      </c>
      <c r="AN169" s="62">
        <f t="shared" si="37"/>
        <v>-1</v>
      </c>
      <c r="AO169" s="62">
        <f t="shared" si="38"/>
        <v>-1</v>
      </c>
      <c r="AP169" s="62">
        <f t="shared" si="39"/>
        <v>-1</v>
      </c>
      <c r="AQ169" s="62">
        <f t="shared" si="40"/>
        <v>-1</v>
      </c>
      <c r="AR169" s="62">
        <f t="shared" si="41"/>
        <v>-1</v>
      </c>
      <c r="AS169" s="62">
        <f t="shared" si="42"/>
        <v>-1</v>
      </c>
      <c r="AT169" s="62">
        <f t="shared" si="43"/>
        <v>-1</v>
      </c>
      <c r="AU169" s="62">
        <f t="shared" si="44"/>
        <v>-0.90432910786893084</v>
      </c>
    </row>
    <row r="170" spans="1:47" x14ac:dyDescent="0.25">
      <c r="A170" s="59">
        <v>2023</v>
      </c>
      <c r="B170" s="60" t="s">
        <v>284</v>
      </c>
      <c r="C170" s="61" t="s">
        <v>285</v>
      </c>
      <c r="D170" s="62">
        <v>0</v>
      </c>
      <c r="E170" s="62">
        <v>0</v>
      </c>
      <c r="F170" s="62">
        <v>95413</v>
      </c>
      <c r="G170" s="62">
        <v>360000000</v>
      </c>
      <c r="H170" s="62">
        <v>0</v>
      </c>
      <c r="I170" s="62">
        <v>0</v>
      </c>
      <c r="J170" s="62">
        <v>0</v>
      </c>
      <c r="K170" s="62">
        <v>0</v>
      </c>
      <c r="L170" s="62">
        <v>0</v>
      </c>
      <c r="M170" s="62">
        <v>0</v>
      </c>
      <c r="N170" s="62">
        <v>0</v>
      </c>
      <c r="O170" s="62">
        <v>0</v>
      </c>
      <c r="P170" s="62">
        <v>360095413</v>
      </c>
      <c r="R170" s="62">
        <v>0</v>
      </c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>
        <f t="shared" si="45"/>
        <v>0</v>
      </c>
      <c r="AF170" s="13" t="s">
        <v>284</v>
      </c>
      <c r="AG170" s="25" t="s">
        <v>285</v>
      </c>
      <c r="AH170" s="26">
        <v>0</v>
      </c>
      <c r="AI170" s="62" t="e">
        <f t="shared" si="32"/>
        <v>#DIV/0!</v>
      </c>
      <c r="AJ170" s="62" t="e">
        <f t="shared" si="33"/>
        <v>#DIV/0!</v>
      </c>
      <c r="AK170" s="62">
        <f t="shared" si="34"/>
        <v>-1</v>
      </c>
      <c r="AL170" s="62">
        <f t="shared" si="35"/>
        <v>-1</v>
      </c>
      <c r="AM170" s="62" t="e">
        <f t="shared" si="36"/>
        <v>#DIV/0!</v>
      </c>
      <c r="AN170" s="62" t="e">
        <f t="shared" si="37"/>
        <v>#DIV/0!</v>
      </c>
      <c r="AO170" s="62" t="e">
        <f t="shared" si="38"/>
        <v>#DIV/0!</v>
      </c>
      <c r="AP170" s="62" t="e">
        <f t="shared" si="39"/>
        <v>#DIV/0!</v>
      </c>
      <c r="AQ170" s="62" t="e">
        <f t="shared" si="40"/>
        <v>#DIV/0!</v>
      </c>
      <c r="AR170" s="62" t="e">
        <f t="shared" si="41"/>
        <v>#DIV/0!</v>
      </c>
      <c r="AS170" s="62" t="e">
        <f t="shared" si="42"/>
        <v>#DIV/0!</v>
      </c>
      <c r="AT170" s="62" t="e">
        <f t="shared" si="43"/>
        <v>#DIV/0!</v>
      </c>
      <c r="AU170" s="62">
        <f t="shared" si="44"/>
        <v>-1</v>
      </c>
    </row>
    <row r="171" spans="1:47" x14ac:dyDescent="0.25">
      <c r="A171" s="56">
        <v>2023</v>
      </c>
      <c r="B171" s="57" t="s">
        <v>286</v>
      </c>
      <c r="C171" s="58" t="s">
        <v>287</v>
      </c>
      <c r="D171" s="55">
        <v>108317137.11333258</v>
      </c>
      <c r="E171" s="55">
        <v>287011803.3333329</v>
      </c>
      <c r="F171" s="55">
        <v>233755947.33333334</v>
      </c>
      <c r="G171" s="55">
        <v>67606333.333333343</v>
      </c>
      <c r="H171" s="55">
        <v>122556333.33333333</v>
      </c>
      <c r="I171" s="55">
        <v>73156333.333333328</v>
      </c>
      <c r="J171" s="55">
        <v>69356333.333333328</v>
      </c>
      <c r="K171" s="55">
        <v>115106333.33333333</v>
      </c>
      <c r="L171" s="55">
        <v>64556333.333333336</v>
      </c>
      <c r="M171" s="55">
        <v>47126333.333333336</v>
      </c>
      <c r="N171" s="55">
        <v>48156333.333333336</v>
      </c>
      <c r="O171" s="55">
        <v>45656333.333333336</v>
      </c>
      <c r="P171" s="55">
        <v>1282361887.7799985</v>
      </c>
      <c r="R171" s="55">
        <v>0</v>
      </c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>
        <f t="shared" si="45"/>
        <v>0</v>
      </c>
      <c r="AF171" s="14" t="s">
        <v>286</v>
      </c>
      <c r="AG171" s="9" t="s">
        <v>287</v>
      </c>
      <c r="AH171" s="10">
        <f>+AH172+AH180+AH182+AH188+AH193+AH196+AH199+AH205</f>
        <v>0</v>
      </c>
      <c r="AI171" s="55">
        <f t="shared" si="32"/>
        <v>-1</v>
      </c>
      <c r="AJ171" s="55">
        <f t="shared" si="33"/>
        <v>-1</v>
      </c>
      <c r="AK171" s="55">
        <f t="shared" si="34"/>
        <v>-1</v>
      </c>
      <c r="AL171" s="55">
        <f t="shared" si="35"/>
        <v>-1</v>
      </c>
      <c r="AM171" s="55">
        <f t="shared" si="36"/>
        <v>-1</v>
      </c>
      <c r="AN171" s="55">
        <f t="shared" si="37"/>
        <v>-1</v>
      </c>
      <c r="AO171" s="55">
        <f t="shared" si="38"/>
        <v>-1</v>
      </c>
      <c r="AP171" s="55">
        <f t="shared" si="39"/>
        <v>-1</v>
      </c>
      <c r="AQ171" s="55">
        <f t="shared" si="40"/>
        <v>-1</v>
      </c>
      <c r="AR171" s="55">
        <f t="shared" si="41"/>
        <v>-1</v>
      </c>
      <c r="AS171" s="55">
        <f t="shared" si="42"/>
        <v>-1</v>
      </c>
      <c r="AT171" s="55">
        <f t="shared" si="43"/>
        <v>-1</v>
      </c>
      <c r="AU171" s="55">
        <f t="shared" si="44"/>
        <v>-1</v>
      </c>
    </row>
    <row r="172" spans="1:47" x14ac:dyDescent="0.25">
      <c r="A172" s="56">
        <v>2023</v>
      </c>
      <c r="B172" s="57" t="s">
        <v>288</v>
      </c>
      <c r="C172" s="58" t="s">
        <v>289</v>
      </c>
      <c r="D172" s="55">
        <v>1100000</v>
      </c>
      <c r="E172" s="55">
        <v>96726675</v>
      </c>
      <c r="F172" s="55">
        <v>3713224</v>
      </c>
      <c r="G172" s="55">
        <v>1600000</v>
      </c>
      <c r="H172" s="55">
        <v>24300000</v>
      </c>
      <c r="I172" s="55">
        <v>24100000</v>
      </c>
      <c r="J172" s="55">
        <v>27300000</v>
      </c>
      <c r="K172" s="55">
        <v>10100000</v>
      </c>
      <c r="L172" s="55">
        <v>300000</v>
      </c>
      <c r="M172" s="55">
        <v>4600000</v>
      </c>
      <c r="N172" s="55">
        <v>4300000</v>
      </c>
      <c r="O172" s="55">
        <v>1900000</v>
      </c>
      <c r="P172" s="55">
        <v>200039899</v>
      </c>
      <c r="R172" s="55">
        <v>0</v>
      </c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>
        <f t="shared" si="45"/>
        <v>0</v>
      </c>
      <c r="AF172" s="14" t="s">
        <v>288</v>
      </c>
      <c r="AG172" s="9" t="s">
        <v>289</v>
      </c>
      <c r="AH172" s="10">
        <f>+AH173+AH174+AH175+AH176+AH177+AH178+AH179</f>
        <v>0</v>
      </c>
      <c r="AI172" s="55">
        <f t="shared" si="32"/>
        <v>-1</v>
      </c>
      <c r="AJ172" s="55">
        <f t="shared" si="33"/>
        <v>-1</v>
      </c>
      <c r="AK172" s="55">
        <f t="shared" si="34"/>
        <v>-1</v>
      </c>
      <c r="AL172" s="55">
        <f t="shared" si="35"/>
        <v>-1</v>
      </c>
      <c r="AM172" s="55">
        <f t="shared" si="36"/>
        <v>-1</v>
      </c>
      <c r="AN172" s="55">
        <f t="shared" si="37"/>
        <v>-1</v>
      </c>
      <c r="AO172" s="55">
        <f t="shared" si="38"/>
        <v>-1</v>
      </c>
      <c r="AP172" s="55">
        <f t="shared" si="39"/>
        <v>-1</v>
      </c>
      <c r="AQ172" s="55">
        <f t="shared" si="40"/>
        <v>-1</v>
      </c>
      <c r="AR172" s="55">
        <f t="shared" si="41"/>
        <v>-1</v>
      </c>
      <c r="AS172" s="55">
        <f t="shared" si="42"/>
        <v>-1</v>
      </c>
      <c r="AT172" s="55">
        <f t="shared" si="43"/>
        <v>-1</v>
      </c>
      <c r="AU172" s="55">
        <f t="shared" si="44"/>
        <v>-1</v>
      </c>
    </row>
    <row r="173" spans="1:47" x14ac:dyDescent="0.25">
      <c r="A173" s="59">
        <v>2023</v>
      </c>
      <c r="B173" s="60" t="s">
        <v>290</v>
      </c>
      <c r="C173" s="61" t="s">
        <v>291</v>
      </c>
      <c r="D173" s="62">
        <v>600000</v>
      </c>
      <c r="E173" s="62">
        <v>7426675</v>
      </c>
      <c r="F173" s="62">
        <v>3713224</v>
      </c>
      <c r="G173" s="62">
        <v>1600000</v>
      </c>
      <c r="H173" s="62">
        <v>4300000</v>
      </c>
      <c r="I173" s="62">
        <v>600000</v>
      </c>
      <c r="J173" s="62">
        <v>1300000</v>
      </c>
      <c r="K173" s="62">
        <v>4300000</v>
      </c>
      <c r="L173" s="62">
        <v>300000</v>
      </c>
      <c r="M173" s="62">
        <v>4600000</v>
      </c>
      <c r="N173" s="62">
        <v>4300000</v>
      </c>
      <c r="O173" s="62">
        <v>1300000</v>
      </c>
      <c r="P173" s="62">
        <v>34339899</v>
      </c>
      <c r="R173" s="62">
        <v>0</v>
      </c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>
        <f t="shared" si="45"/>
        <v>0</v>
      </c>
      <c r="AF173" s="13" t="s">
        <v>290</v>
      </c>
      <c r="AG173" s="25" t="s">
        <v>291</v>
      </c>
      <c r="AH173" s="26">
        <v>0</v>
      </c>
      <c r="AI173" s="62">
        <f t="shared" si="32"/>
        <v>-1</v>
      </c>
      <c r="AJ173" s="62">
        <f t="shared" si="33"/>
        <v>-1</v>
      </c>
      <c r="AK173" s="62">
        <f t="shared" si="34"/>
        <v>-1</v>
      </c>
      <c r="AL173" s="62">
        <f t="shared" si="35"/>
        <v>-1</v>
      </c>
      <c r="AM173" s="62">
        <f t="shared" si="36"/>
        <v>-1</v>
      </c>
      <c r="AN173" s="62">
        <f t="shared" si="37"/>
        <v>-1</v>
      </c>
      <c r="AO173" s="62">
        <f t="shared" si="38"/>
        <v>-1</v>
      </c>
      <c r="AP173" s="62">
        <f t="shared" si="39"/>
        <v>-1</v>
      </c>
      <c r="AQ173" s="62">
        <f t="shared" si="40"/>
        <v>-1</v>
      </c>
      <c r="AR173" s="62">
        <f t="shared" si="41"/>
        <v>-1</v>
      </c>
      <c r="AS173" s="62">
        <f t="shared" si="42"/>
        <v>-1</v>
      </c>
      <c r="AT173" s="62">
        <f t="shared" si="43"/>
        <v>-1</v>
      </c>
      <c r="AU173" s="62">
        <f t="shared" si="44"/>
        <v>-1</v>
      </c>
    </row>
    <row r="174" spans="1:47" x14ac:dyDescent="0.25">
      <c r="A174" s="59">
        <v>2023</v>
      </c>
      <c r="B174" s="60" t="s">
        <v>292</v>
      </c>
      <c r="C174" s="61" t="s">
        <v>293</v>
      </c>
      <c r="D174" s="62">
        <v>0</v>
      </c>
      <c r="E174" s="62">
        <v>19500000</v>
      </c>
      <c r="F174" s="62">
        <v>0</v>
      </c>
      <c r="G174" s="62">
        <v>0</v>
      </c>
      <c r="H174" s="62">
        <v>0</v>
      </c>
      <c r="I174" s="62">
        <v>0</v>
      </c>
      <c r="J174" s="62">
        <v>26000000</v>
      </c>
      <c r="K174" s="62">
        <v>0</v>
      </c>
      <c r="L174" s="62">
        <v>0</v>
      </c>
      <c r="M174" s="62">
        <v>0</v>
      </c>
      <c r="N174" s="62">
        <v>0</v>
      </c>
      <c r="O174" s="62">
        <v>0</v>
      </c>
      <c r="P174" s="62">
        <v>45500000</v>
      </c>
      <c r="R174" s="62">
        <v>0</v>
      </c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>
        <f t="shared" si="45"/>
        <v>0</v>
      </c>
      <c r="AF174" s="13" t="s">
        <v>292</v>
      </c>
      <c r="AG174" s="25" t="s">
        <v>293</v>
      </c>
      <c r="AH174" s="26">
        <v>0</v>
      </c>
      <c r="AI174" s="62" t="e">
        <f t="shared" si="32"/>
        <v>#DIV/0!</v>
      </c>
      <c r="AJ174" s="62">
        <f t="shared" si="33"/>
        <v>-1</v>
      </c>
      <c r="AK174" s="62" t="e">
        <f t="shared" si="34"/>
        <v>#DIV/0!</v>
      </c>
      <c r="AL174" s="62" t="e">
        <f t="shared" si="35"/>
        <v>#DIV/0!</v>
      </c>
      <c r="AM174" s="62" t="e">
        <f t="shared" si="36"/>
        <v>#DIV/0!</v>
      </c>
      <c r="AN174" s="62" t="e">
        <f t="shared" si="37"/>
        <v>#DIV/0!</v>
      </c>
      <c r="AO174" s="62">
        <f t="shared" si="38"/>
        <v>-1</v>
      </c>
      <c r="AP174" s="62" t="e">
        <f t="shared" si="39"/>
        <v>#DIV/0!</v>
      </c>
      <c r="AQ174" s="62" t="e">
        <f t="shared" si="40"/>
        <v>#DIV/0!</v>
      </c>
      <c r="AR174" s="62" t="e">
        <f t="shared" si="41"/>
        <v>#DIV/0!</v>
      </c>
      <c r="AS174" s="62" t="e">
        <f t="shared" si="42"/>
        <v>#DIV/0!</v>
      </c>
      <c r="AT174" s="62" t="e">
        <f t="shared" si="43"/>
        <v>#DIV/0!</v>
      </c>
      <c r="AU174" s="62">
        <f t="shared" si="44"/>
        <v>-1</v>
      </c>
    </row>
    <row r="175" spans="1:47" x14ac:dyDescent="0.25">
      <c r="A175" s="59">
        <v>2023</v>
      </c>
      <c r="B175" s="60" t="s">
        <v>294</v>
      </c>
      <c r="C175" s="61" t="s">
        <v>829</v>
      </c>
      <c r="D175" s="62">
        <v>0</v>
      </c>
      <c r="E175" s="62">
        <v>0</v>
      </c>
      <c r="F175" s="62">
        <v>0</v>
      </c>
      <c r="G175" s="62">
        <v>0</v>
      </c>
      <c r="H175" s="62">
        <v>0</v>
      </c>
      <c r="I175" s="62">
        <v>20000000</v>
      </c>
      <c r="J175" s="62">
        <v>0</v>
      </c>
      <c r="K175" s="62">
        <v>0</v>
      </c>
      <c r="L175" s="62">
        <v>0</v>
      </c>
      <c r="M175" s="62">
        <v>0</v>
      </c>
      <c r="N175" s="62">
        <v>0</v>
      </c>
      <c r="O175" s="62">
        <v>0</v>
      </c>
      <c r="P175" s="62">
        <v>20000000</v>
      </c>
      <c r="R175" s="62">
        <v>0</v>
      </c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>
        <f t="shared" si="45"/>
        <v>0</v>
      </c>
      <c r="AF175" s="13" t="s">
        <v>294</v>
      </c>
      <c r="AG175" s="25" t="s">
        <v>295</v>
      </c>
      <c r="AH175" s="26">
        <v>0</v>
      </c>
      <c r="AI175" s="62" t="e">
        <f t="shared" si="32"/>
        <v>#DIV/0!</v>
      </c>
      <c r="AJ175" s="62" t="e">
        <f t="shared" si="33"/>
        <v>#DIV/0!</v>
      </c>
      <c r="AK175" s="62" t="e">
        <f t="shared" si="34"/>
        <v>#DIV/0!</v>
      </c>
      <c r="AL175" s="62" t="e">
        <f t="shared" si="35"/>
        <v>#DIV/0!</v>
      </c>
      <c r="AM175" s="62" t="e">
        <f t="shared" si="36"/>
        <v>#DIV/0!</v>
      </c>
      <c r="AN175" s="62">
        <f t="shared" si="37"/>
        <v>-1</v>
      </c>
      <c r="AO175" s="62" t="e">
        <f t="shared" si="38"/>
        <v>#DIV/0!</v>
      </c>
      <c r="AP175" s="62" t="e">
        <f t="shared" si="39"/>
        <v>#DIV/0!</v>
      </c>
      <c r="AQ175" s="62" t="e">
        <f t="shared" si="40"/>
        <v>#DIV/0!</v>
      </c>
      <c r="AR175" s="62" t="e">
        <f t="shared" si="41"/>
        <v>#DIV/0!</v>
      </c>
      <c r="AS175" s="62" t="e">
        <f t="shared" si="42"/>
        <v>#DIV/0!</v>
      </c>
      <c r="AT175" s="62" t="e">
        <f t="shared" si="43"/>
        <v>#DIV/0!</v>
      </c>
      <c r="AU175" s="62">
        <f t="shared" si="44"/>
        <v>-1</v>
      </c>
    </row>
    <row r="176" spans="1:47" x14ac:dyDescent="0.25">
      <c r="A176" s="59">
        <v>2023</v>
      </c>
      <c r="B176" s="60" t="s">
        <v>296</v>
      </c>
      <c r="C176" s="61" t="s">
        <v>297</v>
      </c>
      <c r="D176" s="62">
        <v>0</v>
      </c>
      <c r="E176" s="62">
        <v>5800000</v>
      </c>
      <c r="F176" s="62">
        <v>0</v>
      </c>
      <c r="G176" s="62">
        <v>0</v>
      </c>
      <c r="H176" s="62">
        <v>0</v>
      </c>
      <c r="I176" s="62">
        <v>0</v>
      </c>
      <c r="J176" s="62">
        <v>0</v>
      </c>
      <c r="K176" s="62">
        <v>5800000</v>
      </c>
      <c r="L176" s="62">
        <v>0</v>
      </c>
      <c r="M176" s="62">
        <v>0</v>
      </c>
      <c r="N176" s="62">
        <v>0</v>
      </c>
      <c r="O176" s="62">
        <v>600000</v>
      </c>
      <c r="P176" s="62">
        <v>12200000</v>
      </c>
      <c r="R176" s="62">
        <v>0</v>
      </c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>
        <f t="shared" si="45"/>
        <v>0</v>
      </c>
      <c r="AF176" s="13" t="s">
        <v>296</v>
      </c>
      <c r="AG176" s="25" t="s">
        <v>297</v>
      </c>
      <c r="AH176" s="26">
        <v>0</v>
      </c>
      <c r="AI176" s="62" t="e">
        <f t="shared" si="32"/>
        <v>#DIV/0!</v>
      </c>
      <c r="AJ176" s="62">
        <f t="shared" si="33"/>
        <v>-1</v>
      </c>
      <c r="AK176" s="62" t="e">
        <f t="shared" si="34"/>
        <v>#DIV/0!</v>
      </c>
      <c r="AL176" s="62" t="e">
        <f t="shared" si="35"/>
        <v>#DIV/0!</v>
      </c>
      <c r="AM176" s="62" t="e">
        <f t="shared" si="36"/>
        <v>#DIV/0!</v>
      </c>
      <c r="AN176" s="62" t="e">
        <f t="shared" si="37"/>
        <v>#DIV/0!</v>
      </c>
      <c r="AO176" s="62" t="e">
        <f t="shared" si="38"/>
        <v>#DIV/0!</v>
      </c>
      <c r="AP176" s="62">
        <f t="shared" si="39"/>
        <v>-1</v>
      </c>
      <c r="AQ176" s="62" t="e">
        <f t="shared" si="40"/>
        <v>#DIV/0!</v>
      </c>
      <c r="AR176" s="62" t="e">
        <f t="shared" si="41"/>
        <v>#DIV/0!</v>
      </c>
      <c r="AS176" s="62" t="e">
        <f t="shared" si="42"/>
        <v>#DIV/0!</v>
      </c>
      <c r="AT176" s="62">
        <f t="shared" si="43"/>
        <v>-1</v>
      </c>
      <c r="AU176" s="62">
        <f t="shared" si="44"/>
        <v>-1</v>
      </c>
    </row>
    <row r="177" spans="1:47" x14ac:dyDescent="0.25">
      <c r="A177" s="59">
        <v>2023</v>
      </c>
      <c r="B177" s="60" t="s">
        <v>298</v>
      </c>
      <c r="C177" s="61" t="s">
        <v>830</v>
      </c>
      <c r="D177" s="62">
        <v>0</v>
      </c>
      <c r="E177" s="62">
        <v>0</v>
      </c>
      <c r="F177" s="62">
        <v>0</v>
      </c>
      <c r="G177" s="62">
        <v>0</v>
      </c>
      <c r="H177" s="62">
        <v>20000000</v>
      </c>
      <c r="I177" s="62">
        <v>0</v>
      </c>
      <c r="J177" s="62">
        <v>0</v>
      </c>
      <c r="K177" s="62">
        <v>0</v>
      </c>
      <c r="L177" s="62">
        <v>0</v>
      </c>
      <c r="M177" s="62">
        <v>0</v>
      </c>
      <c r="N177" s="62">
        <v>0</v>
      </c>
      <c r="O177" s="62">
        <v>0</v>
      </c>
      <c r="P177" s="62">
        <v>20000000</v>
      </c>
      <c r="R177" s="62">
        <v>0</v>
      </c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>
        <f t="shared" si="45"/>
        <v>0</v>
      </c>
      <c r="AF177" s="13" t="s">
        <v>298</v>
      </c>
      <c r="AG177" s="25" t="s">
        <v>299</v>
      </c>
      <c r="AH177" s="26">
        <v>0</v>
      </c>
      <c r="AI177" s="62" t="e">
        <f t="shared" si="32"/>
        <v>#DIV/0!</v>
      </c>
      <c r="AJ177" s="62" t="e">
        <f t="shared" si="33"/>
        <v>#DIV/0!</v>
      </c>
      <c r="AK177" s="62" t="e">
        <f t="shared" si="34"/>
        <v>#DIV/0!</v>
      </c>
      <c r="AL177" s="62" t="e">
        <f t="shared" si="35"/>
        <v>#DIV/0!</v>
      </c>
      <c r="AM177" s="62">
        <f t="shared" si="36"/>
        <v>-1</v>
      </c>
      <c r="AN177" s="62" t="e">
        <f t="shared" si="37"/>
        <v>#DIV/0!</v>
      </c>
      <c r="AO177" s="62" t="e">
        <f t="shared" si="38"/>
        <v>#DIV/0!</v>
      </c>
      <c r="AP177" s="62" t="e">
        <f t="shared" si="39"/>
        <v>#DIV/0!</v>
      </c>
      <c r="AQ177" s="62" t="e">
        <f t="shared" si="40"/>
        <v>#DIV/0!</v>
      </c>
      <c r="AR177" s="62" t="e">
        <f t="shared" si="41"/>
        <v>#DIV/0!</v>
      </c>
      <c r="AS177" s="62" t="e">
        <f t="shared" si="42"/>
        <v>#DIV/0!</v>
      </c>
      <c r="AT177" s="62" t="e">
        <f t="shared" si="43"/>
        <v>#DIV/0!</v>
      </c>
      <c r="AU177" s="62">
        <f t="shared" si="44"/>
        <v>-1</v>
      </c>
    </row>
    <row r="178" spans="1:47" x14ac:dyDescent="0.25">
      <c r="A178" s="59">
        <v>2023</v>
      </c>
      <c r="B178" s="60" t="s">
        <v>300</v>
      </c>
      <c r="C178" s="61" t="s">
        <v>831</v>
      </c>
      <c r="D178" s="62">
        <v>500000</v>
      </c>
      <c r="E178" s="62">
        <v>62000000</v>
      </c>
      <c r="F178" s="62">
        <v>0</v>
      </c>
      <c r="G178" s="62">
        <v>0</v>
      </c>
      <c r="H178" s="62">
        <v>0</v>
      </c>
      <c r="I178" s="62">
        <v>0</v>
      </c>
      <c r="J178" s="62">
        <v>0</v>
      </c>
      <c r="K178" s="62">
        <v>0</v>
      </c>
      <c r="L178" s="62">
        <v>0</v>
      </c>
      <c r="M178" s="62">
        <v>0</v>
      </c>
      <c r="N178" s="62">
        <v>0</v>
      </c>
      <c r="O178" s="62">
        <v>0</v>
      </c>
      <c r="P178" s="62">
        <v>62500000</v>
      </c>
      <c r="R178" s="62">
        <v>0</v>
      </c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>
        <f t="shared" si="45"/>
        <v>0</v>
      </c>
      <c r="AF178" s="13" t="s">
        <v>300</v>
      </c>
      <c r="AG178" s="25" t="s">
        <v>301</v>
      </c>
      <c r="AH178" s="26">
        <v>0</v>
      </c>
      <c r="AI178" s="62">
        <f t="shared" si="32"/>
        <v>-1</v>
      </c>
      <c r="AJ178" s="62">
        <f t="shared" si="33"/>
        <v>-1</v>
      </c>
      <c r="AK178" s="62" t="e">
        <f t="shared" si="34"/>
        <v>#DIV/0!</v>
      </c>
      <c r="AL178" s="62" t="e">
        <f t="shared" si="35"/>
        <v>#DIV/0!</v>
      </c>
      <c r="AM178" s="62" t="e">
        <f t="shared" si="36"/>
        <v>#DIV/0!</v>
      </c>
      <c r="AN178" s="62" t="e">
        <f t="shared" si="37"/>
        <v>#DIV/0!</v>
      </c>
      <c r="AO178" s="62" t="e">
        <f t="shared" si="38"/>
        <v>#DIV/0!</v>
      </c>
      <c r="AP178" s="62" t="e">
        <f t="shared" si="39"/>
        <v>#DIV/0!</v>
      </c>
      <c r="AQ178" s="62" t="e">
        <f t="shared" si="40"/>
        <v>#DIV/0!</v>
      </c>
      <c r="AR178" s="62" t="e">
        <f t="shared" si="41"/>
        <v>#DIV/0!</v>
      </c>
      <c r="AS178" s="62" t="e">
        <f t="shared" si="42"/>
        <v>#DIV/0!</v>
      </c>
      <c r="AT178" s="62" t="e">
        <f t="shared" si="43"/>
        <v>#DIV/0!</v>
      </c>
      <c r="AU178" s="62">
        <f t="shared" si="44"/>
        <v>-1</v>
      </c>
    </row>
    <row r="179" spans="1:47" x14ac:dyDescent="0.25">
      <c r="A179" s="59">
        <v>2023</v>
      </c>
      <c r="B179" s="60" t="s">
        <v>302</v>
      </c>
      <c r="C179" s="61" t="s">
        <v>832</v>
      </c>
      <c r="D179" s="62">
        <v>0</v>
      </c>
      <c r="E179" s="62">
        <v>2000000</v>
      </c>
      <c r="F179" s="62">
        <v>0</v>
      </c>
      <c r="G179" s="62">
        <v>0</v>
      </c>
      <c r="H179" s="62">
        <v>0</v>
      </c>
      <c r="I179" s="62">
        <v>3500000</v>
      </c>
      <c r="J179" s="62">
        <v>0</v>
      </c>
      <c r="K179" s="62">
        <v>0</v>
      </c>
      <c r="L179" s="62">
        <v>0</v>
      </c>
      <c r="M179" s="62">
        <v>0</v>
      </c>
      <c r="N179" s="62">
        <v>0</v>
      </c>
      <c r="O179" s="62">
        <v>0</v>
      </c>
      <c r="P179" s="62">
        <v>5500000</v>
      </c>
      <c r="R179" s="62">
        <v>0</v>
      </c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>
        <f t="shared" si="45"/>
        <v>0</v>
      </c>
      <c r="AF179" s="13" t="s">
        <v>302</v>
      </c>
      <c r="AG179" s="25" t="s">
        <v>303</v>
      </c>
      <c r="AH179" s="26">
        <v>0</v>
      </c>
      <c r="AI179" s="62" t="e">
        <f t="shared" si="32"/>
        <v>#DIV/0!</v>
      </c>
      <c r="AJ179" s="62">
        <f t="shared" si="33"/>
        <v>-1</v>
      </c>
      <c r="AK179" s="62" t="e">
        <f t="shared" si="34"/>
        <v>#DIV/0!</v>
      </c>
      <c r="AL179" s="62" t="e">
        <f t="shared" si="35"/>
        <v>#DIV/0!</v>
      </c>
      <c r="AM179" s="62" t="e">
        <f t="shared" si="36"/>
        <v>#DIV/0!</v>
      </c>
      <c r="AN179" s="62">
        <f t="shared" si="37"/>
        <v>-1</v>
      </c>
      <c r="AO179" s="62" t="e">
        <f t="shared" si="38"/>
        <v>#DIV/0!</v>
      </c>
      <c r="AP179" s="62" t="e">
        <f t="shared" si="39"/>
        <v>#DIV/0!</v>
      </c>
      <c r="AQ179" s="62" t="e">
        <f t="shared" si="40"/>
        <v>#DIV/0!</v>
      </c>
      <c r="AR179" s="62" t="e">
        <f t="shared" si="41"/>
        <v>#DIV/0!</v>
      </c>
      <c r="AS179" s="62" t="e">
        <f t="shared" si="42"/>
        <v>#DIV/0!</v>
      </c>
      <c r="AT179" s="62" t="e">
        <f t="shared" si="43"/>
        <v>#DIV/0!</v>
      </c>
      <c r="AU179" s="62">
        <f t="shared" si="44"/>
        <v>-1</v>
      </c>
    </row>
    <row r="180" spans="1:47" x14ac:dyDescent="0.25">
      <c r="A180" s="56">
        <v>2023</v>
      </c>
      <c r="B180" s="57" t="s">
        <v>304</v>
      </c>
      <c r="C180" s="58" t="s">
        <v>305</v>
      </c>
      <c r="D180" s="55">
        <v>2900000</v>
      </c>
      <c r="E180" s="55">
        <v>5900000</v>
      </c>
      <c r="F180" s="55">
        <v>3500000</v>
      </c>
      <c r="G180" s="55">
        <v>2900000</v>
      </c>
      <c r="H180" s="55">
        <v>2900000</v>
      </c>
      <c r="I180" s="55">
        <v>2900000</v>
      </c>
      <c r="J180" s="55">
        <v>2900000</v>
      </c>
      <c r="K180" s="55">
        <v>2900000</v>
      </c>
      <c r="L180" s="55">
        <v>2900000</v>
      </c>
      <c r="M180" s="55">
        <v>2900000</v>
      </c>
      <c r="N180" s="55">
        <v>2900000</v>
      </c>
      <c r="O180" s="55">
        <v>2900000</v>
      </c>
      <c r="P180" s="55">
        <v>38400000</v>
      </c>
      <c r="R180" s="55">
        <v>0</v>
      </c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>
        <f t="shared" si="45"/>
        <v>0</v>
      </c>
      <c r="AF180" s="14" t="s">
        <v>304</v>
      </c>
      <c r="AG180" s="9" t="s">
        <v>305</v>
      </c>
      <c r="AH180" s="10">
        <f>+AH181</f>
        <v>0</v>
      </c>
      <c r="AI180" s="55">
        <f t="shared" si="32"/>
        <v>-1</v>
      </c>
      <c r="AJ180" s="55">
        <f t="shared" si="33"/>
        <v>-1</v>
      </c>
      <c r="AK180" s="55">
        <f t="shared" si="34"/>
        <v>-1</v>
      </c>
      <c r="AL180" s="55">
        <f t="shared" si="35"/>
        <v>-1</v>
      </c>
      <c r="AM180" s="55">
        <f t="shared" si="36"/>
        <v>-1</v>
      </c>
      <c r="AN180" s="55">
        <f t="shared" si="37"/>
        <v>-1</v>
      </c>
      <c r="AO180" s="55">
        <f t="shared" si="38"/>
        <v>-1</v>
      </c>
      <c r="AP180" s="55">
        <f t="shared" si="39"/>
        <v>-1</v>
      </c>
      <c r="AQ180" s="55">
        <f t="shared" si="40"/>
        <v>-1</v>
      </c>
      <c r="AR180" s="55">
        <f t="shared" si="41"/>
        <v>-1</v>
      </c>
      <c r="AS180" s="55">
        <f t="shared" si="42"/>
        <v>-1</v>
      </c>
      <c r="AT180" s="55">
        <f t="shared" si="43"/>
        <v>-1</v>
      </c>
      <c r="AU180" s="55">
        <f t="shared" si="44"/>
        <v>-1</v>
      </c>
    </row>
    <row r="181" spans="1:47" x14ac:dyDescent="0.25">
      <c r="A181" s="59">
        <v>2023</v>
      </c>
      <c r="B181" s="60">
        <v>20201030303</v>
      </c>
      <c r="C181" s="61" t="s">
        <v>833</v>
      </c>
      <c r="D181" s="62">
        <v>2900000</v>
      </c>
      <c r="E181" s="62">
        <v>5900000</v>
      </c>
      <c r="F181" s="62">
        <v>3500000</v>
      </c>
      <c r="G181" s="62">
        <v>2900000</v>
      </c>
      <c r="H181" s="62">
        <v>2900000</v>
      </c>
      <c r="I181" s="62">
        <v>2900000</v>
      </c>
      <c r="J181" s="62">
        <v>2900000</v>
      </c>
      <c r="K181" s="62">
        <v>2900000</v>
      </c>
      <c r="L181" s="62">
        <v>2900000</v>
      </c>
      <c r="M181" s="62">
        <v>2900000</v>
      </c>
      <c r="N181" s="62">
        <v>2900000</v>
      </c>
      <c r="O181" s="62">
        <v>2900000</v>
      </c>
      <c r="P181" s="62">
        <v>38400000</v>
      </c>
      <c r="R181" s="62">
        <v>0</v>
      </c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>
        <f t="shared" si="45"/>
        <v>0</v>
      </c>
      <c r="AF181" s="13" t="s">
        <v>306</v>
      </c>
      <c r="AG181" s="25" t="s">
        <v>307</v>
      </c>
      <c r="AH181" s="26">
        <v>0</v>
      </c>
      <c r="AI181" s="62">
        <f t="shared" si="32"/>
        <v>-1</v>
      </c>
      <c r="AJ181" s="62">
        <f t="shared" si="33"/>
        <v>-1</v>
      </c>
      <c r="AK181" s="62">
        <f t="shared" si="34"/>
        <v>-1</v>
      </c>
      <c r="AL181" s="62">
        <f t="shared" si="35"/>
        <v>-1</v>
      </c>
      <c r="AM181" s="62">
        <f t="shared" si="36"/>
        <v>-1</v>
      </c>
      <c r="AN181" s="62">
        <f t="shared" si="37"/>
        <v>-1</v>
      </c>
      <c r="AO181" s="62">
        <f t="shared" si="38"/>
        <v>-1</v>
      </c>
      <c r="AP181" s="62">
        <f t="shared" si="39"/>
        <v>-1</v>
      </c>
      <c r="AQ181" s="62">
        <f t="shared" si="40"/>
        <v>-1</v>
      </c>
      <c r="AR181" s="62">
        <f t="shared" si="41"/>
        <v>-1</v>
      </c>
      <c r="AS181" s="62">
        <f t="shared" si="42"/>
        <v>-1</v>
      </c>
      <c r="AT181" s="62">
        <f t="shared" si="43"/>
        <v>-1</v>
      </c>
      <c r="AU181" s="62">
        <f t="shared" si="44"/>
        <v>-1</v>
      </c>
    </row>
    <row r="182" spans="1:47" x14ac:dyDescent="0.25">
      <c r="A182" s="56">
        <v>2023</v>
      </c>
      <c r="B182" s="57" t="s">
        <v>308</v>
      </c>
      <c r="C182" s="58" t="s">
        <v>309</v>
      </c>
      <c r="D182" s="55">
        <v>79660803.779999256</v>
      </c>
      <c r="E182" s="55">
        <v>40900000</v>
      </c>
      <c r="F182" s="55">
        <v>149436770</v>
      </c>
      <c r="G182" s="55">
        <v>16500000</v>
      </c>
      <c r="H182" s="55">
        <v>26500000</v>
      </c>
      <c r="I182" s="55">
        <v>26500000</v>
      </c>
      <c r="J182" s="55">
        <v>16500000</v>
      </c>
      <c r="K182" s="55">
        <v>38100000</v>
      </c>
      <c r="L182" s="55">
        <v>16500000</v>
      </c>
      <c r="M182" s="55">
        <v>16500000</v>
      </c>
      <c r="N182" s="55">
        <v>16500000</v>
      </c>
      <c r="O182" s="55">
        <v>18500000</v>
      </c>
      <c r="P182" s="55">
        <v>462097573.77999926</v>
      </c>
      <c r="R182" s="55">
        <v>0</v>
      </c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>
        <f t="shared" si="45"/>
        <v>0</v>
      </c>
      <c r="AF182" s="14" t="s">
        <v>308</v>
      </c>
      <c r="AG182" s="9" t="s">
        <v>309</v>
      </c>
      <c r="AH182" s="10">
        <f>+AH183+AH184+AH185+AH186+AH187</f>
        <v>0</v>
      </c>
      <c r="AI182" s="55">
        <f t="shared" si="32"/>
        <v>-1</v>
      </c>
      <c r="AJ182" s="55">
        <f t="shared" si="33"/>
        <v>-1</v>
      </c>
      <c r="AK182" s="55">
        <f t="shared" si="34"/>
        <v>-1</v>
      </c>
      <c r="AL182" s="55">
        <f t="shared" si="35"/>
        <v>-1</v>
      </c>
      <c r="AM182" s="55">
        <f t="shared" si="36"/>
        <v>-1</v>
      </c>
      <c r="AN182" s="55">
        <f t="shared" si="37"/>
        <v>-1</v>
      </c>
      <c r="AO182" s="55">
        <f t="shared" si="38"/>
        <v>-1</v>
      </c>
      <c r="AP182" s="55">
        <f t="shared" si="39"/>
        <v>-1</v>
      </c>
      <c r="AQ182" s="55">
        <f t="shared" si="40"/>
        <v>-1</v>
      </c>
      <c r="AR182" s="55">
        <f t="shared" si="41"/>
        <v>-1</v>
      </c>
      <c r="AS182" s="55">
        <f t="shared" si="42"/>
        <v>-1</v>
      </c>
      <c r="AT182" s="55">
        <f t="shared" si="43"/>
        <v>-1</v>
      </c>
      <c r="AU182" s="55">
        <f t="shared" si="44"/>
        <v>-1</v>
      </c>
    </row>
    <row r="183" spans="1:47" x14ac:dyDescent="0.25">
      <c r="A183" s="59">
        <v>2023</v>
      </c>
      <c r="B183" s="60" t="s">
        <v>310</v>
      </c>
      <c r="C183" s="61" t="s">
        <v>311</v>
      </c>
      <c r="D183" s="62">
        <v>0</v>
      </c>
      <c r="E183" s="62">
        <v>18600000</v>
      </c>
      <c r="F183" s="62">
        <v>115936770</v>
      </c>
      <c r="G183" s="62">
        <v>0</v>
      </c>
      <c r="H183" s="62">
        <v>10000000</v>
      </c>
      <c r="I183" s="62">
        <v>0</v>
      </c>
      <c r="J183" s="62">
        <v>0</v>
      </c>
      <c r="K183" s="62">
        <v>14600000</v>
      </c>
      <c r="L183" s="62">
        <v>0</v>
      </c>
      <c r="M183" s="62">
        <v>0</v>
      </c>
      <c r="N183" s="62">
        <v>0</v>
      </c>
      <c r="O183" s="62">
        <v>0</v>
      </c>
      <c r="P183" s="62">
        <v>159136770</v>
      </c>
      <c r="R183" s="62">
        <v>0</v>
      </c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>
        <f t="shared" si="45"/>
        <v>0</v>
      </c>
      <c r="AF183" s="13" t="s">
        <v>310</v>
      </c>
      <c r="AG183" s="25" t="s">
        <v>311</v>
      </c>
      <c r="AH183" s="26">
        <v>0</v>
      </c>
      <c r="AI183" s="62" t="e">
        <f t="shared" si="32"/>
        <v>#DIV/0!</v>
      </c>
      <c r="AJ183" s="62">
        <f t="shared" si="33"/>
        <v>-1</v>
      </c>
      <c r="AK183" s="62">
        <f t="shared" si="34"/>
        <v>-1</v>
      </c>
      <c r="AL183" s="62" t="e">
        <f t="shared" si="35"/>
        <v>#DIV/0!</v>
      </c>
      <c r="AM183" s="62">
        <f t="shared" si="36"/>
        <v>-1</v>
      </c>
      <c r="AN183" s="62" t="e">
        <f t="shared" si="37"/>
        <v>#DIV/0!</v>
      </c>
      <c r="AO183" s="62" t="e">
        <f t="shared" si="38"/>
        <v>#DIV/0!</v>
      </c>
      <c r="AP183" s="62">
        <f t="shared" si="39"/>
        <v>-1</v>
      </c>
      <c r="AQ183" s="62" t="e">
        <f t="shared" si="40"/>
        <v>#DIV/0!</v>
      </c>
      <c r="AR183" s="62" t="e">
        <f t="shared" si="41"/>
        <v>#DIV/0!</v>
      </c>
      <c r="AS183" s="62" t="e">
        <f t="shared" si="42"/>
        <v>#DIV/0!</v>
      </c>
      <c r="AT183" s="62" t="e">
        <f t="shared" si="43"/>
        <v>#DIV/0!</v>
      </c>
      <c r="AU183" s="62">
        <f t="shared" si="44"/>
        <v>-1</v>
      </c>
    </row>
    <row r="184" spans="1:47" x14ac:dyDescent="0.25">
      <c r="A184" s="59">
        <v>2023</v>
      </c>
      <c r="B184" s="60" t="s">
        <v>312</v>
      </c>
      <c r="C184" s="61" t="s">
        <v>313</v>
      </c>
      <c r="D184" s="62">
        <v>63160803.779999256</v>
      </c>
      <c r="E184" s="62">
        <v>5000000</v>
      </c>
      <c r="F184" s="62">
        <v>12000000</v>
      </c>
      <c r="G184" s="62">
        <v>0</v>
      </c>
      <c r="H184" s="62">
        <v>0</v>
      </c>
      <c r="I184" s="62">
        <v>10000000</v>
      </c>
      <c r="J184" s="62">
        <v>0</v>
      </c>
      <c r="K184" s="62">
        <v>7000000</v>
      </c>
      <c r="L184" s="62">
        <v>0</v>
      </c>
      <c r="M184" s="62">
        <v>0</v>
      </c>
      <c r="N184" s="62">
        <v>0</v>
      </c>
      <c r="O184" s="62">
        <v>0</v>
      </c>
      <c r="P184" s="62">
        <v>97160803.779999256</v>
      </c>
      <c r="R184" s="62">
        <v>0</v>
      </c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>
        <f t="shared" si="45"/>
        <v>0</v>
      </c>
      <c r="AF184" s="13" t="s">
        <v>312</v>
      </c>
      <c r="AG184" s="25" t="s">
        <v>313</v>
      </c>
      <c r="AH184" s="26">
        <v>0</v>
      </c>
      <c r="AI184" s="62">
        <f t="shared" si="32"/>
        <v>-1</v>
      </c>
      <c r="AJ184" s="62">
        <f t="shared" si="33"/>
        <v>-1</v>
      </c>
      <c r="AK184" s="62">
        <f t="shared" si="34"/>
        <v>-1</v>
      </c>
      <c r="AL184" s="62" t="e">
        <f t="shared" si="35"/>
        <v>#DIV/0!</v>
      </c>
      <c r="AM184" s="62" t="e">
        <f t="shared" si="36"/>
        <v>#DIV/0!</v>
      </c>
      <c r="AN184" s="62">
        <f t="shared" si="37"/>
        <v>-1</v>
      </c>
      <c r="AO184" s="62" t="e">
        <f t="shared" si="38"/>
        <v>#DIV/0!</v>
      </c>
      <c r="AP184" s="62">
        <f t="shared" si="39"/>
        <v>-1</v>
      </c>
      <c r="AQ184" s="62" t="e">
        <f t="shared" si="40"/>
        <v>#DIV/0!</v>
      </c>
      <c r="AR184" s="62" t="e">
        <f t="shared" si="41"/>
        <v>#DIV/0!</v>
      </c>
      <c r="AS184" s="62" t="e">
        <f t="shared" si="42"/>
        <v>#DIV/0!</v>
      </c>
      <c r="AT184" s="62" t="e">
        <f t="shared" si="43"/>
        <v>#DIV/0!</v>
      </c>
      <c r="AU184" s="62">
        <f t="shared" si="44"/>
        <v>-1</v>
      </c>
    </row>
    <row r="185" spans="1:47" x14ac:dyDescent="0.25">
      <c r="A185" s="59">
        <v>2023</v>
      </c>
      <c r="B185" s="60" t="s">
        <v>314</v>
      </c>
      <c r="C185" s="61" t="s">
        <v>315</v>
      </c>
      <c r="D185" s="62">
        <v>0</v>
      </c>
      <c r="E185" s="62">
        <v>800000</v>
      </c>
      <c r="F185" s="62">
        <v>0</v>
      </c>
      <c r="G185" s="62">
        <v>0</v>
      </c>
      <c r="H185" s="62">
        <v>0</v>
      </c>
      <c r="I185" s="62">
        <v>0</v>
      </c>
      <c r="J185" s="62">
        <v>0</v>
      </c>
      <c r="K185" s="62">
        <v>0</v>
      </c>
      <c r="L185" s="62">
        <v>0</v>
      </c>
      <c r="M185" s="62">
        <v>0</v>
      </c>
      <c r="N185" s="62">
        <v>0</v>
      </c>
      <c r="O185" s="62">
        <v>0</v>
      </c>
      <c r="P185" s="62">
        <v>800000</v>
      </c>
      <c r="R185" s="62">
        <v>0</v>
      </c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>
        <f t="shared" si="45"/>
        <v>0</v>
      </c>
      <c r="AF185" s="13" t="s">
        <v>314</v>
      </c>
      <c r="AG185" s="25" t="s">
        <v>315</v>
      </c>
      <c r="AH185" s="26">
        <v>0</v>
      </c>
      <c r="AI185" s="62" t="e">
        <f t="shared" si="32"/>
        <v>#DIV/0!</v>
      </c>
      <c r="AJ185" s="62">
        <f t="shared" si="33"/>
        <v>-1</v>
      </c>
      <c r="AK185" s="62" t="e">
        <f t="shared" si="34"/>
        <v>#DIV/0!</v>
      </c>
      <c r="AL185" s="62" t="e">
        <f t="shared" si="35"/>
        <v>#DIV/0!</v>
      </c>
      <c r="AM185" s="62" t="e">
        <f t="shared" si="36"/>
        <v>#DIV/0!</v>
      </c>
      <c r="AN185" s="62" t="e">
        <f t="shared" si="37"/>
        <v>#DIV/0!</v>
      </c>
      <c r="AO185" s="62" t="e">
        <f t="shared" si="38"/>
        <v>#DIV/0!</v>
      </c>
      <c r="AP185" s="62" t="e">
        <f t="shared" si="39"/>
        <v>#DIV/0!</v>
      </c>
      <c r="AQ185" s="62" t="e">
        <f t="shared" si="40"/>
        <v>#DIV/0!</v>
      </c>
      <c r="AR185" s="62" t="e">
        <f t="shared" si="41"/>
        <v>#DIV/0!</v>
      </c>
      <c r="AS185" s="62" t="e">
        <f t="shared" si="42"/>
        <v>#DIV/0!</v>
      </c>
      <c r="AT185" s="62" t="e">
        <f t="shared" si="43"/>
        <v>#DIV/0!</v>
      </c>
      <c r="AU185" s="62">
        <f t="shared" si="44"/>
        <v>-1</v>
      </c>
    </row>
    <row r="186" spans="1:47" x14ac:dyDescent="0.25">
      <c r="A186" s="59">
        <v>2023</v>
      </c>
      <c r="B186" s="60" t="s">
        <v>316</v>
      </c>
      <c r="C186" s="61" t="s">
        <v>317</v>
      </c>
      <c r="D186" s="62">
        <v>0</v>
      </c>
      <c r="E186" s="62">
        <v>0</v>
      </c>
      <c r="F186" s="62">
        <v>5000000</v>
      </c>
      <c r="G186" s="62">
        <v>0</v>
      </c>
      <c r="H186" s="62">
        <v>0</v>
      </c>
      <c r="I186" s="62">
        <v>0</v>
      </c>
      <c r="J186" s="62">
        <v>0</v>
      </c>
      <c r="K186" s="62">
        <v>0</v>
      </c>
      <c r="L186" s="62">
        <v>0</v>
      </c>
      <c r="M186" s="62">
        <v>0</v>
      </c>
      <c r="N186" s="62">
        <v>0</v>
      </c>
      <c r="O186" s="62">
        <v>0</v>
      </c>
      <c r="P186" s="62">
        <v>5000000</v>
      </c>
      <c r="R186" s="62">
        <v>0</v>
      </c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>
        <f t="shared" si="45"/>
        <v>0</v>
      </c>
      <c r="AF186" s="13" t="s">
        <v>316</v>
      </c>
      <c r="AG186" s="25" t="s">
        <v>317</v>
      </c>
      <c r="AH186" s="26">
        <v>0</v>
      </c>
      <c r="AI186" s="62" t="e">
        <f t="shared" si="32"/>
        <v>#DIV/0!</v>
      </c>
      <c r="AJ186" s="62" t="e">
        <f t="shared" si="33"/>
        <v>#DIV/0!</v>
      </c>
      <c r="AK186" s="62">
        <f t="shared" si="34"/>
        <v>-1</v>
      </c>
      <c r="AL186" s="62" t="e">
        <f t="shared" si="35"/>
        <v>#DIV/0!</v>
      </c>
      <c r="AM186" s="62" t="e">
        <f t="shared" si="36"/>
        <v>#DIV/0!</v>
      </c>
      <c r="AN186" s="62" t="e">
        <f t="shared" si="37"/>
        <v>#DIV/0!</v>
      </c>
      <c r="AO186" s="62" t="e">
        <f t="shared" si="38"/>
        <v>#DIV/0!</v>
      </c>
      <c r="AP186" s="62" t="e">
        <f t="shared" si="39"/>
        <v>#DIV/0!</v>
      </c>
      <c r="AQ186" s="62" t="e">
        <f t="shared" si="40"/>
        <v>#DIV/0!</v>
      </c>
      <c r="AR186" s="62" t="e">
        <f t="shared" si="41"/>
        <v>#DIV/0!</v>
      </c>
      <c r="AS186" s="62" t="e">
        <f t="shared" si="42"/>
        <v>#DIV/0!</v>
      </c>
      <c r="AT186" s="62" t="e">
        <f t="shared" si="43"/>
        <v>#DIV/0!</v>
      </c>
      <c r="AU186" s="62">
        <f t="shared" si="44"/>
        <v>-1</v>
      </c>
    </row>
    <row r="187" spans="1:47" x14ac:dyDescent="0.25">
      <c r="A187" s="59">
        <v>2023</v>
      </c>
      <c r="B187" s="60" t="s">
        <v>318</v>
      </c>
      <c r="C187" s="61" t="s">
        <v>319</v>
      </c>
      <c r="D187" s="62">
        <v>16500000</v>
      </c>
      <c r="E187" s="62">
        <v>16500000</v>
      </c>
      <c r="F187" s="62">
        <v>16500000</v>
      </c>
      <c r="G187" s="62">
        <v>16500000</v>
      </c>
      <c r="H187" s="62">
        <v>16500000</v>
      </c>
      <c r="I187" s="62">
        <v>16500000</v>
      </c>
      <c r="J187" s="62">
        <v>16500000</v>
      </c>
      <c r="K187" s="62">
        <v>16500000</v>
      </c>
      <c r="L187" s="62">
        <v>16500000</v>
      </c>
      <c r="M187" s="62">
        <v>16500000</v>
      </c>
      <c r="N187" s="62">
        <v>16500000</v>
      </c>
      <c r="O187" s="62">
        <v>18500000</v>
      </c>
      <c r="P187" s="62">
        <v>200000000</v>
      </c>
      <c r="R187" s="62">
        <v>0</v>
      </c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>
        <f t="shared" si="45"/>
        <v>0</v>
      </c>
      <c r="AF187" s="13" t="s">
        <v>318</v>
      </c>
      <c r="AG187" s="25" t="s">
        <v>319</v>
      </c>
      <c r="AH187" s="26">
        <v>0</v>
      </c>
      <c r="AI187" s="62">
        <f t="shared" si="32"/>
        <v>-1</v>
      </c>
      <c r="AJ187" s="62">
        <f t="shared" si="33"/>
        <v>-1</v>
      </c>
      <c r="AK187" s="62">
        <f t="shared" si="34"/>
        <v>-1</v>
      </c>
      <c r="AL187" s="62">
        <f t="shared" si="35"/>
        <v>-1</v>
      </c>
      <c r="AM187" s="62">
        <f t="shared" si="36"/>
        <v>-1</v>
      </c>
      <c r="AN187" s="62">
        <f t="shared" si="37"/>
        <v>-1</v>
      </c>
      <c r="AO187" s="62">
        <f t="shared" si="38"/>
        <v>-1</v>
      </c>
      <c r="AP187" s="62">
        <f t="shared" si="39"/>
        <v>-1</v>
      </c>
      <c r="AQ187" s="62">
        <f t="shared" si="40"/>
        <v>-1</v>
      </c>
      <c r="AR187" s="62">
        <f t="shared" si="41"/>
        <v>-1</v>
      </c>
      <c r="AS187" s="62">
        <f t="shared" si="42"/>
        <v>-1</v>
      </c>
      <c r="AT187" s="62">
        <f t="shared" si="43"/>
        <v>-1</v>
      </c>
      <c r="AU187" s="62">
        <f t="shared" si="44"/>
        <v>-1</v>
      </c>
    </row>
    <row r="188" spans="1:47" x14ac:dyDescent="0.25">
      <c r="A188" s="56">
        <v>2023</v>
      </c>
      <c r="B188" s="57" t="s">
        <v>320</v>
      </c>
      <c r="C188" s="58" t="s">
        <v>321</v>
      </c>
      <c r="D188" s="55">
        <v>15623000</v>
      </c>
      <c r="E188" s="55">
        <v>95923000</v>
      </c>
      <c r="F188" s="55">
        <v>48617821</v>
      </c>
      <c r="G188" s="55">
        <v>42773000</v>
      </c>
      <c r="H188" s="55">
        <v>41523000</v>
      </c>
      <c r="I188" s="55">
        <v>16023000</v>
      </c>
      <c r="J188" s="55">
        <v>17623000</v>
      </c>
      <c r="K188" s="55">
        <v>54823000</v>
      </c>
      <c r="L188" s="55">
        <v>41523000</v>
      </c>
      <c r="M188" s="55">
        <v>19793000</v>
      </c>
      <c r="N188" s="55">
        <v>21123000</v>
      </c>
      <c r="O188" s="55">
        <v>17623000</v>
      </c>
      <c r="P188" s="55">
        <v>432990821</v>
      </c>
      <c r="R188" s="55">
        <v>0</v>
      </c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>
        <f t="shared" si="45"/>
        <v>0</v>
      </c>
      <c r="AF188" s="14" t="s">
        <v>320</v>
      </c>
      <c r="AG188" s="9" t="s">
        <v>321</v>
      </c>
      <c r="AH188" s="10">
        <f>+AH189+AH190+AH191+AH192</f>
        <v>0</v>
      </c>
      <c r="AI188" s="55">
        <f t="shared" si="32"/>
        <v>-1</v>
      </c>
      <c r="AJ188" s="55">
        <f t="shared" si="33"/>
        <v>-1</v>
      </c>
      <c r="AK188" s="55">
        <f t="shared" si="34"/>
        <v>-1</v>
      </c>
      <c r="AL188" s="55">
        <f t="shared" si="35"/>
        <v>-1</v>
      </c>
      <c r="AM188" s="55">
        <f t="shared" si="36"/>
        <v>-1</v>
      </c>
      <c r="AN188" s="55">
        <f t="shared" si="37"/>
        <v>-1</v>
      </c>
      <c r="AO188" s="55">
        <f t="shared" si="38"/>
        <v>-1</v>
      </c>
      <c r="AP188" s="55">
        <f t="shared" si="39"/>
        <v>-1</v>
      </c>
      <c r="AQ188" s="55">
        <f t="shared" si="40"/>
        <v>-1</v>
      </c>
      <c r="AR188" s="55">
        <f t="shared" si="41"/>
        <v>-1</v>
      </c>
      <c r="AS188" s="55">
        <f t="shared" si="42"/>
        <v>-1</v>
      </c>
      <c r="AT188" s="55">
        <f t="shared" si="43"/>
        <v>-1</v>
      </c>
      <c r="AU188" s="55">
        <f t="shared" si="44"/>
        <v>-1</v>
      </c>
    </row>
    <row r="189" spans="1:47" x14ac:dyDescent="0.25">
      <c r="A189" s="59">
        <v>2023</v>
      </c>
      <c r="B189" s="60" t="s">
        <v>322</v>
      </c>
      <c r="C189" s="61" t="s">
        <v>323</v>
      </c>
      <c r="D189" s="62">
        <v>0</v>
      </c>
      <c r="E189" s="62">
        <v>31000000</v>
      </c>
      <c r="F189" s="62">
        <v>3699800</v>
      </c>
      <c r="G189" s="62">
        <v>1000000</v>
      </c>
      <c r="H189" s="62">
        <v>0</v>
      </c>
      <c r="I189" s="62">
        <v>400000</v>
      </c>
      <c r="J189" s="62">
        <v>2000000</v>
      </c>
      <c r="K189" s="62">
        <v>1000000</v>
      </c>
      <c r="L189" s="62">
        <v>0</v>
      </c>
      <c r="M189" s="62">
        <v>0</v>
      </c>
      <c r="N189" s="62">
        <v>0</v>
      </c>
      <c r="O189" s="62">
        <v>0</v>
      </c>
      <c r="P189" s="62">
        <v>39099800</v>
      </c>
      <c r="R189" s="62">
        <v>0</v>
      </c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>
        <f t="shared" si="45"/>
        <v>0</v>
      </c>
      <c r="AF189" s="13" t="s">
        <v>322</v>
      </c>
      <c r="AG189" s="25" t="s">
        <v>323</v>
      </c>
      <c r="AH189" s="26">
        <v>0</v>
      </c>
      <c r="AI189" s="62" t="e">
        <f t="shared" si="32"/>
        <v>#DIV/0!</v>
      </c>
      <c r="AJ189" s="62">
        <f t="shared" si="33"/>
        <v>-1</v>
      </c>
      <c r="AK189" s="62">
        <f t="shared" si="34"/>
        <v>-1</v>
      </c>
      <c r="AL189" s="62">
        <f t="shared" si="35"/>
        <v>-1</v>
      </c>
      <c r="AM189" s="62" t="e">
        <f t="shared" si="36"/>
        <v>#DIV/0!</v>
      </c>
      <c r="AN189" s="62">
        <f t="shared" si="37"/>
        <v>-1</v>
      </c>
      <c r="AO189" s="62">
        <f t="shared" si="38"/>
        <v>-1</v>
      </c>
      <c r="AP189" s="62">
        <f t="shared" si="39"/>
        <v>-1</v>
      </c>
      <c r="AQ189" s="62" t="e">
        <f t="shared" si="40"/>
        <v>#DIV/0!</v>
      </c>
      <c r="AR189" s="62" t="e">
        <f t="shared" si="41"/>
        <v>#DIV/0!</v>
      </c>
      <c r="AS189" s="62" t="e">
        <f t="shared" si="42"/>
        <v>#DIV/0!</v>
      </c>
      <c r="AT189" s="62" t="e">
        <f t="shared" si="43"/>
        <v>#DIV/0!</v>
      </c>
      <c r="AU189" s="62">
        <f t="shared" si="44"/>
        <v>-1</v>
      </c>
    </row>
    <row r="190" spans="1:47" x14ac:dyDescent="0.25">
      <c r="A190" s="59">
        <v>2023</v>
      </c>
      <c r="B190" s="60" t="s">
        <v>324</v>
      </c>
      <c r="C190" s="61" t="s">
        <v>325</v>
      </c>
      <c r="D190" s="62">
        <v>15623000</v>
      </c>
      <c r="E190" s="62">
        <v>34923000</v>
      </c>
      <c r="F190" s="62">
        <v>41523000</v>
      </c>
      <c r="G190" s="62">
        <v>41523000</v>
      </c>
      <c r="H190" s="62">
        <v>41523000</v>
      </c>
      <c r="I190" s="62">
        <v>15623000</v>
      </c>
      <c r="J190" s="62">
        <v>15623000</v>
      </c>
      <c r="K190" s="62">
        <v>53823000</v>
      </c>
      <c r="L190" s="62">
        <v>41523000</v>
      </c>
      <c r="M190" s="62">
        <v>19793000</v>
      </c>
      <c r="N190" s="62">
        <v>21123000</v>
      </c>
      <c r="O190" s="62">
        <v>17623000</v>
      </c>
      <c r="P190" s="62">
        <v>360246000</v>
      </c>
      <c r="R190" s="62">
        <v>0</v>
      </c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>
        <f t="shared" si="45"/>
        <v>0</v>
      </c>
      <c r="AF190" s="13" t="s">
        <v>324</v>
      </c>
      <c r="AG190" s="25" t="s">
        <v>325</v>
      </c>
      <c r="AH190" s="26">
        <v>0</v>
      </c>
      <c r="AI190" s="62">
        <f t="shared" si="32"/>
        <v>-1</v>
      </c>
      <c r="AJ190" s="62">
        <f t="shared" si="33"/>
        <v>-1</v>
      </c>
      <c r="AK190" s="62">
        <f t="shared" si="34"/>
        <v>-1</v>
      </c>
      <c r="AL190" s="62">
        <f t="shared" si="35"/>
        <v>-1</v>
      </c>
      <c r="AM190" s="62">
        <f t="shared" si="36"/>
        <v>-1</v>
      </c>
      <c r="AN190" s="62">
        <f t="shared" si="37"/>
        <v>-1</v>
      </c>
      <c r="AO190" s="62">
        <f t="shared" si="38"/>
        <v>-1</v>
      </c>
      <c r="AP190" s="62">
        <f t="shared" si="39"/>
        <v>-1</v>
      </c>
      <c r="AQ190" s="62">
        <f t="shared" si="40"/>
        <v>-1</v>
      </c>
      <c r="AR190" s="62">
        <f t="shared" si="41"/>
        <v>-1</v>
      </c>
      <c r="AS190" s="62">
        <f t="shared" si="42"/>
        <v>-1</v>
      </c>
      <c r="AT190" s="62">
        <f t="shared" si="43"/>
        <v>-1</v>
      </c>
      <c r="AU190" s="62">
        <f t="shared" si="44"/>
        <v>-1</v>
      </c>
    </row>
    <row r="191" spans="1:47" x14ac:dyDescent="0.25">
      <c r="A191" s="59">
        <v>2023</v>
      </c>
      <c r="B191" s="60" t="s">
        <v>326</v>
      </c>
      <c r="C191" s="61" t="s">
        <v>327</v>
      </c>
      <c r="D191" s="62">
        <v>0</v>
      </c>
      <c r="E191" s="62">
        <v>30000000</v>
      </c>
      <c r="F191" s="62">
        <v>3395021</v>
      </c>
      <c r="G191" s="62">
        <v>0</v>
      </c>
      <c r="H191" s="62">
        <v>0</v>
      </c>
      <c r="I191" s="62">
        <v>0</v>
      </c>
      <c r="J191" s="62">
        <v>0</v>
      </c>
      <c r="K191" s="62">
        <v>0</v>
      </c>
      <c r="L191" s="62">
        <v>0</v>
      </c>
      <c r="M191" s="62">
        <v>0</v>
      </c>
      <c r="N191" s="62">
        <v>0</v>
      </c>
      <c r="O191" s="62">
        <v>0</v>
      </c>
      <c r="P191" s="62">
        <v>33395021</v>
      </c>
      <c r="R191" s="62">
        <v>0</v>
      </c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>
        <f t="shared" si="45"/>
        <v>0</v>
      </c>
      <c r="AF191" s="13" t="s">
        <v>326</v>
      </c>
      <c r="AG191" s="25" t="s">
        <v>327</v>
      </c>
      <c r="AH191" s="26">
        <v>0</v>
      </c>
      <c r="AI191" s="62" t="e">
        <f t="shared" si="32"/>
        <v>#DIV/0!</v>
      </c>
      <c r="AJ191" s="62">
        <f t="shared" si="33"/>
        <v>-1</v>
      </c>
      <c r="AK191" s="62">
        <f t="shared" si="34"/>
        <v>-1</v>
      </c>
      <c r="AL191" s="62" t="e">
        <f t="shared" si="35"/>
        <v>#DIV/0!</v>
      </c>
      <c r="AM191" s="62" t="e">
        <f t="shared" si="36"/>
        <v>#DIV/0!</v>
      </c>
      <c r="AN191" s="62" t="e">
        <f t="shared" si="37"/>
        <v>#DIV/0!</v>
      </c>
      <c r="AO191" s="62" t="e">
        <f t="shared" si="38"/>
        <v>#DIV/0!</v>
      </c>
      <c r="AP191" s="62" t="e">
        <f t="shared" si="39"/>
        <v>#DIV/0!</v>
      </c>
      <c r="AQ191" s="62" t="e">
        <f t="shared" si="40"/>
        <v>#DIV/0!</v>
      </c>
      <c r="AR191" s="62" t="e">
        <f t="shared" si="41"/>
        <v>#DIV/0!</v>
      </c>
      <c r="AS191" s="62" t="e">
        <f t="shared" si="42"/>
        <v>#DIV/0!</v>
      </c>
      <c r="AT191" s="62" t="e">
        <f t="shared" si="43"/>
        <v>#DIV/0!</v>
      </c>
      <c r="AU191" s="62">
        <f t="shared" si="44"/>
        <v>-1</v>
      </c>
    </row>
    <row r="192" spans="1:47" x14ac:dyDescent="0.25">
      <c r="A192" s="59">
        <v>2023</v>
      </c>
      <c r="B192" s="60" t="s">
        <v>328</v>
      </c>
      <c r="C192" s="61" t="s">
        <v>329</v>
      </c>
      <c r="D192" s="62">
        <v>0</v>
      </c>
      <c r="E192" s="62">
        <v>0</v>
      </c>
      <c r="F192" s="62">
        <v>0</v>
      </c>
      <c r="G192" s="62">
        <v>250000</v>
      </c>
      <c r="H192" s="62">
        <v>0</v>
      </c>
      <c r="I192" s="62">
        <v>0</v>
      </c>
      <c r="J192" s="62">
        <v>0</v>
      </c>
      <c r="K192" s="62">
        <v>0</v>
      </c>
      <c r="L192" s="62">
        <v>0</v>
      </c>
      <c r="M192" s="62">
        <v>0</v>
      </c>
      <c r="N192" s="62">
        <v>0</v>
      </c>
      <c r="O192" s="62">
        <v>0</v>
      </c>
      <c r="P192" s="62">
        <v>250000</v>
      </c>
      <c r="R192" s="62">
        <v>0</v>
      </c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>
        <f t="shared" ref="AD192:AD216" si="46">SUM(R192:AC192)</f>
        <v>0</v>
      </c>
      <c r="AF192" s="13" t="s">
        <v>328</v>
      </c>
      <c r="AG192" s="25" t="s">
        <v>329</v>
      </c>
      <c r="AH192" s="26">
        <v>0</v>
      </c>
      <c r="AI192" s="62" t="e">
        <f t="shared" si="32"/>
        <v>#DIV/0!</v>
      </c>
      <c r="AJ192" s="62" t="e">
        <f t="shared" si="33"/>
        <v>#DIV/0!</v>
      </c>
      <c r="AK192" s="62" t="e">
        <f t="shared" si="34"/>
        <v>#DIV/0!</v>
      </c>
      <c r="AL192" s="62">
        <f t="shared" si="35"/>
        <v>-1</v>
      </c>
      <c r="AM192" s="62" t="e">
        <f t="shared" si="36"/>
        <v>#DIV/0!</v>
      </c>
      <c r="AN192" s="62" t="e">
        <f t="shared" si="37"/>
        <v>#DIV/0!</v>
      </c>
      <c r="AO192" s="62" t="e">
        <f t="shared" si="38"/>
        <v>#DIV/0!</v>
      </c>
      <c r="AP192" s="62" t="e">
        <f t="shared" si="39"/>
        <v>#DIV/0!</v>
      </c>
      <c r="AQ192" s="62" t="e">
        <f t="shared" si="40"/>
        <v>#DIV/0!</v>
      </c>
      <c r="AR192" s="62" t="e">
        <f t="shared" si="41"/>
        <v>#DIV/0!</v>
      </c>
      <c r="AS192" s="62" t="e">
        <f t="shared" si="42"/>
        <v>#DIV/0!</v>
      </c>
      <c r="AT192" s="62" t="e">
        <f t="shared" si="43"/>
        <v>#DIV/0!</v>
      </c>
      <c r="AU192" s="62">
        <f t="shared" si="44"/>
        <v>-1</v>
      </c>
    </row>
    <row r="193" spans="1:47" x14ac:dyDescent="0.25">
      <c r="A193" s="56">
        <v>2023</v>
      </c>
      <c r="B193" s="57" t="s">
        <v>330</v>
      </c>
      <c r="C193" s="58" t="s">
        <v>331</v>
      </c>
      <c r="D193" s="55">
        <v>5700000</v>
      </c>
      <c r="E193" s="55">
        <v>4000000</v>
      </c>
      <c r="F193" s="55">
        <v>500000</v>
      </c>
      <c r="G193" s="55">
        <v>0</v>
      </c>
      <c r="H193" s="55">
        <v>20000000</v>
      </c>
      <c r="I193" s="55">
        <v>0</v>
      </c>
      <c r="J193" s="55">
        <v>700000</v>
      </c>
      <c r="K193" s="55">
        <v>4000000</v>
      </c>
      <c r="L193" s="55">
        <v>0</v>
      </c>
      <c r="M193" s="55">
        <v>0</v>
      </c>
      <c r="N193" s="55">
        <v>0</v>
      </c>
      <c r="O193" s="55">
        <v>1400000</v>
      </c>
      <c r="P193" s="55">
        <v>36300000</v>
      </c>
      <c r="R193" s="55">
        <v>0</v>
      </c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>
        <f t="shared" si="46"/>
        <v>0</v>
      </c>
      <c r="AF193" s="14" t="s">
        <v>330</v>
      </c>
      <c r="AG193" s="9" t="s">
        <v>331</v>
      </c>
      <c r="AH193" s="10">
        <f>+AH194+AH195</f>
        <v>0</v>
      </c>
      <c r="AI193" s="55">
        <f t="shared" si="32"/>
        <v>-1</v>
      </c>
      <c r="AJ193" s="55">
        <f t="shared" si="33"/>
        <v>-1</v>
      </c>
      <c r="AK193" s="55">
        <f t="shared" si="34"/>
        <v>-1</v>
      </c>
      <c r="AL193" s="55" t="e">
        <f t="shared" si="35"/>
        <v>#DIV/0!</v>
      </c>
      <c r="AM193" s="55">
        <f t="shared" si="36"/>
        <v>-1</v>
      </c>
      <c r="AN193" s="55" t="e">
        <f t="shared" si="37"/>
        <v>#DIV/0!</v>
      </c>
      <c r="AO193" s="55">
        <f t="shared" si="38"/>
        <v>-1</v>
      </c>
      <c r="AP193" s="55">
        <f t="shared" si="39"/>
        <v>-1</v>
      </c>
      <c r="AQ193" s="55" t="e">
        <f t="shared" si="40"/>
        <v>#DIV/0!</v>
      </c>
      <c r="AR193" s="55" t="e">
        <f t="shared" si="41"/>
        <v>#DIV/0!</v>
      </c>
      <c r="AS193" s="55" t="e">
        <f t="shared" si="42"/>
        <v>#DIV/0!</v>
      </c>
      <c r="AT193" s="55">
        <f t="shared" si="43"/>
        <v>-1</v>
      </c>
      <c r="AU193" s="55">
        <f t="shared" si="44"/>
        <v>-1</v>
      </c>
    </row>
    <row r="194" spans="1:47" x14ac:dyDescent="0.25">
      <c r="A194" s="59">
        <v>2023</v>
      </c>
      <c r="B194" s="60" t="s">
        <v>332</v>
      </c>
      <c r="C194" s="61" t="s">
        <v>333</v>
      </c>
      <c r="D194" s="62">
        <v>0</v>
      </c>
      <c r="E194" s="62">
        <v>0</v>
      </c>
      <c r="F194" s="62">
        <v>0</v>
      </c>
      <c r="G194" s="62">
        <v>0</v>
      </c>
      <c r="H194" s="62">
        <v>20000000</v>
      </c>
      <c r="I194" s="62">
        <v>0</v>
      </c>
      <c r="J194" s="62">
        <v>0</v>
      </c>
      <c r="K194" s="62">
        <v>0</v>
      </c>
      <c r="L194" s="62">
        <v>0</v>
      </c>
      <c r="M194" s="62">
        <v>0</v>
      </c>
      <c r="N194" s="62">
        <v>0</v>
      </c>
      <c r="O194" s="62">
        <v>0</v>
      </c>
      <c r="P194" s="62">
        <v>20000000</v>
      </c>
      <c r="R194" s="62">
        <v>0</v>
      </c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>
        <f t="shared" si="46"/>
        <v>0</v>
      </c>
      <c r="AF194" s="13" t="s">
        <v>332</v>
      </c>
      <c r="AG194" s="25" t="s">
        <v>333</v>
      </c>
      <c r="AH194" s="26">
        <v>0</v>
      </c>
      <c r="AI194" s="62" t="e">
        <f t="shared" si="32"/>
        <v>#DIV/0!</v>
      </c>
      <c r="AJ194" s="62" t="e">
        <f t="shared" si="33"/>
        <v>#DIV/0!</v>
      </c>
      <c r="AK194" s="62" t="e">
        <f t="shared" si="34"/>
        <v>#DIV/0!</v>
      </c>
      <c r="AL194" s="62" t="e">
        <f t="shared" si="35"/>
        <v>#DIV/0!</v>
      </c>
      <c r="AM194" s="62">
        <f t="shared" si="36"/>
        <v>-1</v>
      </c>
      <c r="AN194" s="62" t="e">
        <f t="shared" si="37"/>
        <v>#DIV/0!</v>
      </c>
      <c r="AO194" s="62" t="e">
        <f t="shared" si="38"/>
        <v>#DIV/0!</v>
      </c>
      <c r="AP194" s="62" t="e">
        <f t="shared" si="39"/>
        <v>#DIV/0!</v>
      </c>
      <c r="AQ194" s="62" t="e">
        <f t="shared" si="40"/>
        <v>#DIV/0!</v>
      </c>
      <c r="AR194" s="62" t="e">
        <f t="shared" si="41"/>
        <v>#DIV/0!</v>
      </c>
      <c r="AS194" s="62" t="e">
        <f t="shared" si="42"/>
        <v>#DIV/0!</v>
      </c>
      <c r="AT194" s="62" t="e">
        <f t="shared" si="43"/>
        <v>#DIV/0!</v>
      </c>
      <c r="AU194" s="62">
        <f t="shared" si="44"/>
        <v>-1</v>
      </c>
    </row>
    <row r="195" spans="1:47" x14ac:dyDescent="0.25">
      <c r="A195" s="59">
        <v>2023</v>
      </c>
      <c r="B195" s="60" t="s">
        <v>334</v>
      </c>
      <c r="C195" s="61" t="s">
        <v>335</v>
      </c>
      <c r="D195" s="62">
        <v>5700000</v>
      </c>
      <c r="E195" s="62">
        <v>4000000</v>
      </c>
      <c r="F195" s="62">
        <v>500000</v>
      </c>
      <c r="G195" s="62">
        <v>0</v>
      </c>
      <c r="H195" s="62">
        <v>0</v>
      </c>
      <c r="I195" s="62">
        <v>0</v>
      </c>
      <c r="J195" s="62">
        <v>700000</v>
      </c>
      <c r="K195" s="62">
        <v>4000000</v>
      </c>
      <c r="L195" s="62">
        <v>0</v>
      </c>
      <c r="M195" s="62">
        <v>0</v>
      </c>
      <c r="N195" s="62">
        <v>0</v>
      </c>
      <c r="O195" s="62">
        <v>1400000</v>
      </c>
      <c r="P195" s="62">
        <v>16300000</v>
      </c>
      <c r="R195" s="62">
        <v>0</v>
      </c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>
        <f t="shared" si="46"/>
        <v>0</v>
      </c>
      <c r="AF195" s="13" t="s">
        <v>334</v>
      </c>
      <c r="AG195" s="25" t="s">
        <v>335</v>
      </c>
      <c r="AH195" s="26">
        <v>0</v>
      </c>
      <c r="AI195" s="62">
        <f t="shared" si="32"/>
        <v>-1</v>
      </c>
      <c r="AJ195" s="62">
        <f t="shared" si="33"/>
        <v>-1</v>
      </c>
      <c r="AK195" s="62">
        <f t="shared" si="34"/>
        <v>-1</v>
      </c>
      <c r="AL195" s="62" t="e">
        <f t="shared" si="35"/>
        <v>#DIV/0!</v>
      </c>
      <c r="AM195" s="62" t="e">
        <f t="shared" si="36"/>
        <v>#DIV/0!</v>
      </c>
      <c r="AN195" s="62" t="e">
        <f t="shared" si="37"/>
        <v>#DIV/0!</v>
      </c>
      <c r="AO195" s="62">
        <f t="shared" si="38"/>
        <v>-1</v>
      </c>
      <c r="AP195" s="62">
        <f t="shared" si="39"/>
        <v>-1</v>
      </c>
      <c r="AQ195" s="62" t="e">
        <f t="shared" si="40"/>
        <v>#DIV/0!</v>
      </c>
      <c r="AR195" s="62" t="e">
        <f t="shared" si="41"/>
        <v>#DIV/0!</v>
      </c>
      <c r="AS195" s="62" t="e">
        <f t="shared" si="42"/>
        <v>#DIV/0!</v>
      </c>
      <c r="AT195" s="62">
        <f t="shared" si="43"/>
        <v>-1</v>
      </c>
      <c r="AU195" s="62">
        <f t="shared" si="44"/>
        <v>-1</v>
      </c>
    </row>
    <row r="196" spans="1:47" x14ac:dyDescent="0.25">
      <c r="A196" s="56">
        <v>2023</v>
      </c>
      <c r="B196" s="57" t="s">
        <v>336</v>
      </c>
      <c r="C196" s="58" t="s">
        <v>337</v>
      </c>
      <c r="D196" s="55">
        <v>3333333.3333333335</v>
      </c>
      <c r="E196" s="55">
        <v>4683333.333333334</v>
      </c>
      <c r="F196" s="55">
        <v>3633333.3333333335</v>
      </c>
      <c r="G196" s="55">
        <v>3333333.3333333335</v>
      </c>
      <c r="H196" s="55">
        <v>3333333.3333333335</v>
      </c>
      <c r="I196" s="55">
        <v>3333333.3333333335</v>
      </c>
      <c r="J196" s="55">
        <v>3333333.3333333335</v>
      </c>
      <c r="K196" s="55">
        <v>4683333.333333334</v>
      </c>
      <c r="L196" s="55">
        <v>3333333.3333333335</v>
      </c>
      <c r="M196" s="55">
        <v>3333333.3333333335</v>
      </c>
      <c r="N196" s="55">
        <v>3333333.3333333335</v>
      </c>
      <c r="O196" s="55">
        <v>3333333.3333333335</v>
      </c>
      <c r="P196" s="55">
        <v>43000000</v>
      </c>
      <c r="R196" s="55">
        <v>0</v>
      </c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>
        <f t="shared" si="46"/>
        <v>0</v>
      </c>
      <c r="AF196" s="14" t="s">
        <v>336</v>
      </c>
      <c r="AG196" s="9" t="s">
        <v>337</v>
      </c>
      <c r="AH196" s="10">
        <f>+AH197+AH198</f>
        <v>0</v>
      </c>
      <c r="AI196" s="55">
        <f t="shared" si="32"/>
        <v>-1</v>
      </c>
      <c r="AJ196" s="55">
        <f t="shared" si="33"/>
        <v>-1</v>
      </c>
      <c r="AK196" s="55">
        <f t="shared" si="34"/>
        <v>-1</v>
      </c>
      <c r="AL196" s="55">
        <f t="shared" si="35"/>
        <v>-1</v>
      </c>
      <c r="AM196" s="55">
        <f t="shared" si="36"/>
        <v>-1</v>
      </c>
      <c r="AN196" s="55">
        <f t="shared" si="37"/>
        <v>-1</v>
      </c>
      <c r="AO196" s="55">
        <f t="shared" si="38"/>
        <v>-1</v>
      </c>
      <c r="AP196" s="55">
        <f t="shared" si="39"/>
        <v>-1</v>
      </c>
      <c r="AQ196" s="55">
        <f t="shared" si="40"/>
        <v>-1</v>
      </c>
      <c r="AR196" s="55">
        <f t="shared" si="41"/>
        <v>-1</v>
      </c>
      <c r="AS196" s="55">
        <f t="shared" si="42"/>
        <v>-1</v>
      </c>
      <c r="AT196" s="55">
        <f t="shared" si="43"/>
        <v>-1</v>
      </c>
      <c r="AU196" s="55">
        <f t="shared" si="44"/>
        <v>-1</v>
      </c>
    </row>
    <row r="197" spans="1:47" x14ac:dyDescent="0.25">
      <c r="A197" s="59">
        <v>2023</v>
      </c>
      <c r="B197" s="60" t="s">
        <v>338</v>
      </c>
      <c r="C197" s="61" t="s">
        <v>339</v>
      </c>
      <c r="D197" s="62">
        <v>0</v>
      </c>
      <c r="E197" s="62">
        <v>1350000</v>
      </c>
      <c r="F197" s="62">
        <v>300000</v>
      </c>
      <c r="G197" s="62">
        <v>0</v>
      </c>
      <c r="H197" s="62">
        <v>0</v>
      </c>
      <c r="I197" s="62">
        <v>0</v>
      </c>
      <c r="J197" s="62">
        <v>0</v>
      </c>
      <c r="K197" s="62">
        <v>1350000</v>
      </c>
      <c r="L197" s="62">
        <v>0</v>
      </c>
      <c r="M197" s="62">
        <v>0</v>
      </c>
      <c r="N197" s="62">
        <v>0</v>
      </c>
      <c r="O197" s="62">
        <v>0</v>
      </c>
      <c r="P197" s="62">
        <v>3000000</v>
      </c>
      <c r="R197" s="62">
        <v>0</v>
      </c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>
        <f t="shared" si="46"/>
        <v>0</v>
      </c>
      <c r="AF197" s="13" t="s">
        <v>338</v>
      </c>
      <c r="AG197" s="25" t="s">
        <v>339</v>
      </c>
      <c r="AH197" s="26">
        <v>0</v>
      </c>
      <c r="AI197" s="62" t="e">
        <f t="shared" si="32"/>
        <v>#DIV/0!</v>
      </c>
      <c r="AJ197" s="62">
        <f t="shared" si="33"/>
        <v>-1</v>
      </c>
      <c r="AK197" s="62">
        <f t="shared" si="34"/>
        <v>-1</v>
      </c>
      <c r="AL197" s="62" t="e">
        <f t="shared" si="35"/>
        <v>#DIV/0!</v>
      </c>
      <c r="AM197" s="62" t="e">
        <f t="shared" si="36"/>
        <v>#DIV/0!</v>
      </c>
      <c r="AN197" s="62" t="e">
        <f t="shared" si="37"/>
        <v>#DIV/0!</v>
      </c>
      <c r="AO197" s="62" t="e">
        <f t="shared" si="38"/>
        <v>#DIV/0!</v>
      </c>
      <c r="AP197" s="62">
        <f t="shared" si="39"/>
        <v>-1</v>
      </c>
      <c r="AQ197" s="62" t="e">
        <f t="shared" si="40"/>
        <v>#DIV/0!</v>
      </c>
      <c r="AR197" s="62" t="e">
        <f t="shared" si="41"/>
        <v>#DIV/0!</v>
      </c>
      <c r="AS197" s="62" t="e">
        <f t="shared" si="42"/>
        <v>#DIV/0!</v>
      </c>
      <c r="AT197" s="62" t="e">
        <f t="shared" si="43"/>
        <v>#DIV/0!</v>
      </c>
      <c r="AU197" s="62">
        <f t="shared" si="44"/>
        <v>-1</v>
      </c>
    </row>
    <row r="198" spans="1:47" x14ac:dyDescent="0.25">
      <c r="A198" s="59">
        <v>2023</v>
      </c>
      <c r="B198" s="60" t="s">
        <v>340</v>
      </c>
      <c r="C198" s="61" t="s">
        <v>341</v>
      </c>
      <c r="D198" s="62">
        <v>3333333.3333333335</v>
      </c>
      <c r="E198" s="62">
        <v>3333333.3333333335</v>
      </c>
      <c r="F198" s="62">
        <v>3333333.3333333335</v>
      </c>
      <c r="G198" s="62">
        <v>3333333.3333333335</v>
      </c>
      <c r="H198" s="62">
        <v>3333333.3333333335</v>
      </c>
      <c r="I198" s="62">
        <v>3333333.3333333335</v>
      </c>
      <c r="J198" s="62">
        <v>3333333.3333333335</v>
      </c>
      <c r="K198" s="62">
        <v>3333333.3333333335</v>
      </c>
      <c r="L198" s="62">
        <v>3333333.3333333335</v>
      </c>
      <c r="M198" s="62">
        <v>3333333.3333333335</v>
      </c>
      <c r="N198" s="62">
        <v>3333333.3333333335</v>
      </c>
      <c r="O198" s="62">
        <v>3333333.3333333335</v>
      </c>
      <c r="P198" s="62">
        <v>40000000</v>
      </c>
      <c r="R198" s="62">
        <v>0</v>
      </c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>
        <f t="shared" si="46"/>
        <v>0</v>
      </c>
      <c r="AF198" s="13" t="s">
        <v>340</v>
      </c>
      <c r="AG198" s="25" t="s">
        <v>341</v>
      </c>
      <c r="AH198" s="26">
        <v>0</v>
      </c>
      <c r="AI198" s="62">
        <f t="shared" si="32"/>
        <v>-1</v>
      </c>
      <c r="AJ198" s="62">
        <f t="shared" si="33"/>
        <v>-1</v>
      </c>
      <c r="AK198" s="62">
        <f t="shared" si="34"/>
        <v>-1</v>
      </c>
      <c r="AL198" s="62">
        <f t="shared" si="35"/>
        <v>-1</v>
      </c>
      <c r="AM198" s="62">
        <f t="shared" si="36"/>
        <v>-1</v>
      </c>
      <c r="AN198" s="62">
        <f t="shared" si="37"/>
        <v>-1</v>
      </c>
      <c r="AO198" s="62">
        <f t="shared" si="38"/>
        <v>-1</v>
      </c>
      <c r="AP198" s="62">
        <f t="shared" si="39"/>
        <v>-1</v>
      </c>
      <c r="AQ198" s="62">
        <f t="shared" si="40"/>
        <v>-1</v>
      </c>
      <c r="AR198" s="62">
        <f t="shared" si="41"/>
        <v>-1</v>
      </c>
      <c r="AS198" s="62">
        <f t="shared" si="42"/>
        <v>-1</v>
      </c>
      <c r="AT198" s="62">
        <f t="shared" si="43"/>
        <v>-1</v>
      </c>
      <c r="AU198" s="62">
        <f t="shared" si="44"/>
        <v>-1</v>
      </c>
    </row>
    <row r="199" spans="1:47" x14ac:dyDescent="0.25">
      <c r="A199" s="56">
        <v>2023</v>
      </c>
      <c r="B199" s="57" t="s">
        <v>342</v>
      </c>
      <c r="C199" s="58" t="s">
        <v>343</v>
      </c>
      <c r="D199" s="55">
        <v>0</v>
      </c>
      <c r="E199" s="55">
        <v>35500000</v>
      </c>
      <c r="F199" s="55">
        <v>24354799</v>
      </c>
      <c r="G199" s="55">
        <v>500000</v>
      </c>
      <c r="H199" s="55">
        <v>4000000</v>
      </c>
      <c r="I199" s="55">
        <v>300000</v>
      </c>
      <c r="J199" s="55">
        <v>1000000</v>
      </c>
      <c r="K199" s="55">
        <v>500000</v>
      </c>
      <c r="L199" s="55">
        <v>0</v>
      </c>
      <c r="M199" s="55">
        <v>0</v>
      </c>
      <c r="N199" s="55">
        <v>0</v>
      </c>
      <c r="O199" s="55">
        <v>0</v>
      </c>
      <c r="P199" s="55">
        <v>66154799</v>
      </c>
      <c r="R199" s="55">
        <v>0</v>
      </c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>
        <f t="shared" si="46"/>
        <v>0</v>
      </c>
      <c r="AF199" s="14" t="s">
        <v>342</v>
      </c>
      <c r="AG199" s="9" t="s">
        <v>343</v>
      </c>
      <c r="AH199" s="10">
        <f>+AH200+AH203+AH204</f>
        <v>0</v>
      </c>
      <c r="AI199" s="55" t="e">
        <f t="shared" si="32"/>
        <v>#DIV/0!</v>
      </c>
      <c r="AJ199" s="55">
        <f t="shared" si="33"/>
        <v>-1</v>
      </c>
      <c r="AK199" s="55">
        <f t="shared" si="34"/>
        <v>-1</v>
      </c>
      <c r="AL199" s="55">
        <f t="shared" si="35"/>
        <v>-1</v>
      </c>
      <c r="AM199" s="55">
        <f t="shared" si="36"/>
        <v>-1</v>
      </c>
      <c r="AN199" s="55">
        <f t="shared" si="37"/>
        <v>-1</v>
      </c>
      <c r="AO199" s="55">
        <f t="shared" si="38"/>
        <v>-1</v>
      </c>
      <c r="AP199" s="55">
        <f t="shared" si="39"/>
        <v>-1</v>
      </c>
      <c r="AQ199" s="55" t="e">
        <f t="shared" si="40"/>
        <v>#DIV/0!</v>
      </c>
      <c r="AR199" s="55" t="e">
        <f t="shared" si="41"/>
        <v>#DIV/0!</v>
      </c>
      <c r="AS199" s="55" t="e">
        <f t="shared" si="42"/>
        <v>#DIV/0!</v>
      </c>
      <c r="AT199" s="55" t="e">
        <f t="shared" si="43"/>
        <v>#DIV/0!</v>
      </c>
      <c r="AU199" s="55">
        <f t="shared" si="44"/>
        <v>-1</v>
      </c>
    </row>
    <row r="200" spans="1:47" x14ac:dyDescent="0.25">
      <c r="A200" s="56">
        <v>2023</v>
      </c>
      <c r="B200" s="57" t="s">
        <v>344</v>
      </c>
      <c r="C200" s="58" t="s">
        <v>155</v>
      </c>
      <c r="D200" s="55">
        <v>0</v>
      </c>
      <c r="E200" s="55">
        <v>0</v>
      </c>
      <c r="F200" s="55">
        <v>20000000</v>
      </c>
      <c r="G200" s="55">
        <v>0</v>
      </c>
      <c r="H200" s="55">
        <v>4000000</v>
      </c>
      <c r="I200" s="55">
        <v>0</v>
      </c>
      <c r="J200" s="55">
        <v>0</v>
      </c>
      <c r="K200" s="55">
        <v>0</v>
      </c>
      <c r="L200" s="55">
        <v>0</v>
      </c>
      <c r="M200" s="55">
        <v>0</v>
      </c>
      <c r="N200" s="55">
        <v>0</v>
      </c>
      <c r="O200" s="55">
        <v>0</v>
      </c>
      <c r="P200" s="55">
        <v>24000000</v>
      </c>
      <c r="R200" s="55">
        <v>0</v>
      </c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>
        <f t="shared" si="46"/>
        <v>0</v>
      </c>
      <c r="AF200" s="14" t="s">
        <v>344</v>
      </c>
      <c r="AG200" s="9" t="s">
        <v>155</v>
      </c>
      <c r="AH200" s="10">
        <f>+AH201+AH202</f>
        <v>0</v>
      </c>
      <c r="AI200" s="55" t="e">
        <f t="shared" si="32"/>
        <v>#DIV/0!</v>
      </c>
      <c r="AJ200" s="55" t="e">
        <f t="shared" si="33"/>
        <v>#DIV/0!</v>
      </c>
      <c r="AK200" s="55">
        <f t="shared" si="34"/>
        <v>-1</v>
      </c>
      <c r="AL200" s="55" t="e">
        <f t="shared" si="35"/>
        <v>#DIV/0!</v>
      </c>
      <c r="AM200" s="55">
        <f t="shared" si="36"/>
        <v>-1</v>
      </c>
      <c r="AN200" s="55" t="e">
        <f t="shared" si="37"/>
        <v>#DIV/0!</v>
      </c>
      <c r="AO200" s="55" t="e">
        <f t="shared" si="38"/>
        <v>#DIV/0!</v>
      </c>
      <c r="AP200" s="55" t="e">
        <f t="shared" si="39"/>
        <v>#DIV/0!</v>
      </c>
      <c r="AQ200" s="55" t="e">
        <f t="shared" si="40"/>
        <v>#DIV/0!</v>
      </c>
      <c r="AR200" s="55" t="e">
        <f t="shared" si="41"/>
        <v>#DIV/0!</v>
      </c>
      <c r="AS200" s="55" t="e">
        <f t="shared" si="42"/>
        <v>#DIV/0!</v>
      </c>
      <c r="AT200" s="55" t="e">
        <f t="shared" si="43"/>
        <v>#DIV/0!</v>
      </c>
      <c r="AU200" s="55">
        <f t="shared" si="44"/>
        <v>-1</v>
      </c>
    </row>
    <row r="201" spans="1:47" x14ac:dyDescent="0.25">
      <c r="A201" s="59">
        <v>2023</v>
      </c>
      <c r="B201" s="60" t="s">
        <v>345</v>
      </c>
      <c r="C201" s="61" t="s">
        <v>157</v>
      </c>
      <c r="D201" s="62">
        <v>0</v>
      </c>
      <c r="E201" s="62">
        <v>0</v>
      </c>
      <c r="F201" s="62">
        <v>0</v>
      </c>
      <c r="G201" s="62">
        <v>0</v>
      </c>
      <c r="H201" s="62">
        <v>4000000</v>
      </c>
      <c r="I201" s="62">
        <v>0</v>
      </c>
      <c r="J201" s="62">
        <v>0</v>
      </c>
      <c r="K201" s="62">
        <v>0</v>
      </c>
      <c r="L201" s="62">
        <v>0</v>
      </c>
      <c r="M201" s="62">
        <v>0</v>
      </c>
      <c r="N201" s="62">
        <v>0</v>
      </c>
      <c r="O201" s="62">
        <v>0</v>
      </c>
      <c r="P201" s="62">
        <v>4000000</v>
      </c>
      <c r="R201" s="62">
        <v>0</v>
      </c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>
        <f t="shared" si="46"/>
        <v>0</v>
      </c>
      <c r="AF201" s="13" t="s">
        <v>345</v>
      </c>
      <c r="AG201" s="25" t="s">
        <v>157</v>
      </c>
      <c r="AH201" s="26">
        <v>0</v>
      </c>
      <c r="AI201" s="62" t="e">
        <f t="shared" ref="AI201:AI264" si="47">+(R201-D201)/D201</f>
        <v>#DIV/0!</v>
      </c>
      <c r="AJ201" s="62" t="e">
        <f t="shared" si="33"/>
        <v>#DIV/0!</v>
      </c>
      <c r="AK201" s="62" t="e">
        <f t="shared" si="34"/>
        <v>#DIV/0!</v>
      </c>
      <c r="AL201" s="62" t="e">
        <f t="shared" si="35"/>
        <v>#DIV/0!</v>
      </c>
      <c r="AM201" s="62">
        <f t="shared" si="36"/>
        <v>-1</v>
      </c>
      <c r="AN201" s="62" t="e">
        <f t="shared" si="37"/>
        <v>#DIV/0!</v>
      </c>
      <c r="AO201" s="62" t="e">
        <f t="shared" si="38"/>
        <v>#DIV/0!</v>
      </c>
      <c r="AP201" s="62" t="e">
        <f t="shared" si="39"/>
        <v>#DIV/0!</v>
      </c>
      <c r="AQ201" s="62" t="e">
        <f t="shared" si="40"/>
        <v>#DIV/0!</v>
      </c>
      <c r="AR201" s="62" t="e">
        <f t="shared" si="41"/>
        <v>#DIV/0!</v>
      </c>
      <c r="AS201" s="62" t="e">
        <f t="shared" si="42"/>
        <v>#DIV/0!</v>
      </c>
      <c r="AT201" s="62" t="e">
        <f t="shared" si="43"/>
        <v>#DIV/0!</v>
      </c>
      <c r="AU201" s="62">
        <f t="shared" si="44"/>
        <v>-1</v>
      </c>
    </row>
    <row r="202" spans="1:47" x14ac:dyDescent="0.25">
      <c r="A202" s="59">
        <v>2023</v>
      </c>
      <c r="B202" s="60" t="s">
        <v>346</v>
      </c>
      <c r="C202" s="61" t="s">
        <v>347</v>
      </c>
      <c r="D202" s="62">
        <v>0</v>
      </c>
      <c r="E202" s="62">
        <v>0</v>
      </c>
      <c r="F202" s="62">
        <v>20000000</v>
      </c>
      <c r="G202" s="62">
        <v>0</v>
      </c>
      <c r="H202" s="62">
        <v>0</v>
      </c>
      <c r="I202" s="62">
        <v>0</v>
      </c>
      <c r="J202" s="62">
        <v>0</v>
      </c>
      <c r="K202" s="62">
        <v>0</v>
      </c>
      <c r="L202" s="62">
        <v>0</v>
      </c>
      <c r="M202" s="62">
        <v>0</v>
      </c>
      <c r="N202" s="62">
        <v>0</v>
      </c>
      <c r="O202" s="62">
        <v>0</v>
      </c>
      <c r="P202" s="62">
        <v>20000000</v>
      </c>
      <c r="R202" s="62">
        <v>0</v>
      </c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>
        <f t="shared" si="46"/>
        <v>0</v>
      </c>
      <c r="AF202" s="13" t="s">
        <v>346</v>
      </c>
      <c r="AG202" s="25" t="s">
        <v>347</v>
      </c>
      <c r="AH202" s="26">
        <v>0</v>
      </c>
      <c r="AI202" s="62" t="e">
        <f t="shared" si="47"/>
        <v>#DIV/0!</v>
      </c>
      <c r="AJ202" s="62" t="e">
        <f t="shared" si="33"/>
        <v>#DIV/0!</v>
      </c>
      <c r="AK202" s="62">
        <f t="shared" si="34"/>
        <v>-1</v>
      </c>
      <c r="AL202" s="62" t="e">
        <f t="shared" si="35"/>
        <v>#DIV/0!</v>
      </c>
      <c r="AM202" s="62" t="e">
        <f t="shared" si="36"/>
        <v>#DIV/0!</v>
      </c>
      <c r="AN202" s="62" t="e">
        <f t="shared" si="37"/>
        <v>#DIV/0!</v>
      </c>
      <c r="AO202" s="62" t="e">
        <f t="shared" si="38"/>
        <v>#DIV/0!</v>
      </c>
      <c r="AP202" s="62" t="e">
        <f t="shared" si="39"/>
        <v>#DIV/0!</v>
      </c>
      <c r="AQ202" s="62" t="e">
        <f t="shared" si="40"/>
        <v>#DIV/0!</v>
      </c>
      <c r="AR202" s="62" t="e">
        <f t="shared" si="41"/>
        <v>#DIV/0!</v>
      </c>
      <c r="AS202" s="62" t="e">
        <f t="shared" si="42"/>
        <v>#DIV/0!</v>
      </c>
      <c r="AT202" s="62" t="e">
        <f t="shared" si="43"/>
        <v>#DIV/0!</v>
      </c>
      <c r="AU202" s="62">
        <f t="shared" si="44"/>
        <v>-1</v>
      </c>
    </row>
    <row r="203" spans="1:47" x14ac:dyDescent="0.25">
      <c r="A203" s="59">
        <v>2023</v>
      </c>
      <c r="B203" s="60" t="s">
        <v>348</v>
      </c>
      <c r="C203" s="61" t="s">
        <v>349</v>
      </c>
      <c r="D203" s="62">
        <v>0</v>
      </c>
      <c r="E203" s="62">
        <v>8000000</v>
      </c>
      <c r="F203" s="62">
        <v>0</v>
      </c>
      <c r="G203" s="62">
        <v>0</v>
      </c>
      <c r="H203" s="62">
        <v>0</v>
      </c>
      <c r="I203" s="62">
        <v>0</v>
      </c>
      <c r="J203" s="62">
        <v>0</v>
      </c>
      <c r="K203" s="62">
        <v>0</v>
      </c>
      <c r="L203" s="62">
        <v>0</v>
      </c>
      <c r="M203" s="62">
        <v>0</v>
      </c>
      <c r="N203" s="62">
        <v>0</v>
      </c>
      <c r="O203" s="62">
        <v>0</v>
      </c>
      <c r="P203" s="62">
        <v>8000000</v>
      </c>
      <c r="R203" s="62">
        <v>0</v>
      </c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>
        <f t="shared" si="46"/>
        <v>0</v>
      </c>
      <c r="AF203" s="13" t="s">
        <v>348</v>
      </c>
      <c r="AG203" s="25" t="s">
        <v>349</v>
      </c>
      <c r="AH203" s="26">
        <v>0</v>
      </c>
      <c r="AI203" s="62" t="e">
        <f t="shared" si="47"/>
        <v>#DIV/0!</v>
      </c>
      <c r="AJ203" s="62">
        <f t="shared" si="33"/>
        <v>-1</v>
      </c>
      <c r="AK203" s="62" t="e">
        <f t="shared" si="34"/>
        <v>#DIV/0!</v>
      </c>
      <c r="AL203" s="62" t="e">
        <f t="shared" si="35"/>
        <v>#DIV/0!</v>
      </c>
      <c r="AM203" s="62" t="e">
        <f t="shared" si="36"/>
        <v>#DIV/0!</v>
      </c>
      <c r="AN203" s="62" t="e">
        <f t="shared" si="37"/>
        <v>#DIV/0!</v>
      </c>
      <c r="AO203" s="62" t="e">
        <f t="shared" si="38"/>
        <v>#DIV/0!</v>
      </c>
      <c r="AP203" s="62" t="e">
        <f t="shared" si="39"/>
        <v>#DIV/0!</v>
      </c>
      <c r="AQ203" s="62" t="e">
        <f t="shared" si="40"/>
        <v>#DIV/0!</v>
      </c>
      <c r="AR203" s="62" t="e">
        <f t="shared" si="41"/>
        <v>#DIV/0!</v>
      </c>
      <c r="AS203" s="62" t="e">
        <f t="shared" si="42"/>
        <v>#DIV/0!</v>
      </c>
      <c r="AT203" s="62" t="e">
        <f t="shared" si="43"/>
        <v>#DIV/0!</v>
      </c>
      <c r="AU203" s="62">
        <f t="shared" si="44"/>
        <v>-1</v>
      </c>
    </row>
    <row r="204" spans="1:47" x14ac:dyDescent="0.25">
      <c r="A204" s="59">
        <v>2023</v>
      </c>
      <c r="B204" s="60" t="s">
        <v>350</v>
      </c>
      <c r="C204" s="61" t="s">
        <v>351</v>
      </c>
      <c r="D204" s="62">
        <v>0</v>
      </c>
      <c r="E204" s="62">
        <v>27500000</v>
      </c>
      <c r="F204" s="62">
        <v>4354799</v>
      </c>
      <c r="G204" s="62">
        <v>500000</v>
      </c>
      <c r="H204" s="62">
        <v>0</v>
      </c>
      <c r="I204" s="62">
        <v>300000</v>
      </c>
      <c r="J204" s="62">
        <v>1000000</v>
      </c>
      <c r="K204" s="62">
        <v>500000</v>
      </c>
      <c r="L204" s="62">
        <v>0</v>
      </c>
      <c r="M204" s="62">
        <v>0</v>
      </c>
      <c r="N204" s="62">
        <v>0</v>
      </c>
      <c r="O204" s="62">
        <v>0</v>
      </c>
      <c r="P204" s="62">
        <v>34154799</v>
      </c>
      <c r="R204" s="62">
        <v>0</v>
      </c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>
        <f t="shared" si="46"/>
        <v>0</v>
      </c>
      <c r="AF204" s="13" t="s">
        <v>350</v>
      </c>
      <c r="AG204" s="25" t="s">
        <v>351</v>
      </c>
      <c r="AH204" s="26">
        <v>0</v>
      </c>
      <c r="AI204" s="62" t="e">
        <f t="shared" si="47"/>
        <v>#DIV/0!</v>
      </c>
      <c r="AJ204" s="62">
        <f t="shared" si="33"/>
        <v>-1</v>
      </c>
      <c r="AK204" s="62">
        <f t="shared" si="34"/>
        <v>-1</v>
      </c>
      <c r="AL204" s="62">
        <f t="shared" si="35"/>
        <v>-1</v>
      </c>
      <c r="AM204" s="62" t="e">
        <f t="shared" si="36"/>
        <v>#DIV/0!</v>
      </c>
      <c r="AN204" s="62">
        <f t="shared" si="37"/>
        <v>-1</v>
      </c>
      <c r="AO204" s="62">
        <f t="shared" si="38"/>
        <v>-1</v>
      </c>
      <c r="AP204" s="62">
        <f t="shared" si="39"/>
        <v>-1</v>
      </c>
      <c r="AQ204" s="62" t="e">
        <f t="shared" si="40"/>
        <v>#DIV/0!</v>
      </c>
      <c r="AR204" s="62" t="e">
        <f t="shared" si="41"/>
        <v>#DIV/0!</v>
      </c>
      <c r="AS204" s="62" t="e">
        <f t="shared" si="42"/>
        <v>#DIV/0!</v>
      </c>
      <c r="AT204" s="62" t="e">
        <f t="shared" si="43"/>
        <v>#DIV/0!</v>
      </c>
      <c r="AU204" s="62">
        <f t="shared" si="44"/>
        <v>-1</v>
      </c>
    </row>
    <row r="205" spans="1:47" x14ac:dyDescent="0.25">
      <c r="A205" s="59">
        <v>2023</v>
      </c>
      <c r="B205" s="60" t="s">
        <v>352</v>
      </c>
      <c r="C205" s="61" t="s">
        <v>353</v>
      </c>
      <c r="D205" s="62">
        <v>0</v>
      </c>
      <c r="E205" s="62">
        <v>3378794.9999995232</v>
      </c>
      <c r="F205" s="62">
        <v>0</v>
      </c>
      <c r="G205" s="62">
        <v>0</v>
      </c>
      <c r="H205" s="62">
        <v>0</v>
      </c>
      <c r="I205" s="62">
        <v>0</v>
      </c>
      <c r="J205" s="62">
        <v>0</v>
      </c>
      <c r="K205" s="62">
        <v>0</v>
      </c>
      <c r="L205" s="62">
        <v>0</v>
      </c>
      <c r="M205" s="62">
        <v>0</v>
      </c>
      <c r="N205" s="62">
        <v>0</v>
      </c>
      <c r="O205" s="62">
        <v>0</v>
      </c>
      <c r="P205" s="62">
        <v>3378794.9999995232</v>
      </c>
      <c r="R205" s="62">
        <v>0</v>
      </c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>
        <f t="shared" si="46"/>
        <v>0</v>
      </c>
      <c r="AF205" s="13" t="s">
        <v>352</v>
      </c>
      <c r="AG205" s="25" t="s">
        <v>353</v>
      </c>
      <c r="AH205" s="26">
        <v>0</v>
      </c>
      <c r="AI205" s="62" t="e">
        <f t="shared" si="47"/>
        <v>#DIV/0!</v>
      </c>
      <c r="AJ205" s="62">
        <f t="shared" si="33"/>
        <v>-1</v>
      </c>
      <c r="AK205" s="62" t="e">
        <f t="shared" si="34"/>
        <v>#DIV/0!</v>
      </c>
      <c r="AL205" s="62" t="e">
        <f t="shared" si="35"/>
        <v>#DIV/0!</v>
      </c>
      <c r="AM205" s="62" t="e">
        <f t="shared" si="36"/>
        <v>#DIV/0!</v>
      </c>
      <c r="AN205" s="62" t="e">
        <f t="shared" si="37"/>
        <v>#DIV/0!</v>
      </c>
      <c r="AO205" s="62" t="e">
        <f t="shared" si="38"/>
        <v>#DIV/0!</v>
      </c>
      <c r="AP205" s="62" t="e">
        <f t="shared" si="39"/>
        <v>#DIV/0!</v>
      </c>
      <c r="AQ205" s="62" t="e">
        <f t="shared" si="40"/>
        <v>#DIV/0!</v>
      </c>
      <c r="AR205" s="62" t="e">
        <f t="shared" si="41"/>
        <v>#DIV/0!</v>
      </c>
      <c r="AS205" s="62" t="e">
        <f t="shared" si="42"/>
        <v>#DIV/0!</v>
      </c>
      <c r="AT205" s="62" t="e">
        <f t="shared" si="43"/>
        <v>#DIV/0!</v>
      </c>
      <c r="AU205" s="62">
        <f t="shared" si="44"/>
        <v>-1</v>
      </c>
    </row>
    <row r="206" spans="1:47" x14ac:dyDescent="0.25">
      <c r="A206" s="56">
        <v>2023</v>
      </c>
      <c r="B206" s="57" t="s">
        <v>354</v>
      </c>
      <c r="C206" s="58" t="s">
        <v>355</v>
      </c>
      <c r="D206" s="55">
        <v>3800000</v>
      </c>
      <c r="E206" s="55">
        <v>46795013</v>
      </c>
      <c r="F206" s="55">
        <v>14166243</v>
      </c>
      <c r="G206" s="55">
        <v>4000000</v>
      </c>
      <c r="H206" s="55">
        <v>0</v>
      </c>
      <c r="I206" s="55">
        <v>0</v>
      </c>
      <c r="J206" s="55">
        <v>3800000</v>
      </c>
      <c r="K206" s="55">
        <v>22000000</v>
      </c>
      <c r="L206" s="55">
        <v>0</v>
      </c>
      <c r="M206" s="55">
        <v>0</v>
      </c>
      <c r="N206" s="55">
        <v>0</v>
      </c>
      <c r="O206" s="55">
        <v>7600000</v>
      </c>
      <c r="P206" s="55">
        <v>102161256</v>
      </c>
      <c r="R206" s="55">
        <v>0</v>
      </c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>
        <f t="shared" si="46"/>
        <v>0</v>
      </c>
      <c r="AF206" s="14" t="s">
        <v>354</v>
      </c>
      <c r="AG206" s="9" t="s">
        <v>355</v>
      </c>
      <c r="AH206" s="10">
        <f>+AH207+AH210+AH213+AH215</f>
        <v>0</v>
      </c>
      <c r="AI206" s="55">
        <f t="shared" si="47"/>
        <v>-1</v>
      </c>
      <c r="AJ206" s="55">
        <f t="shared" si="33"/>
        <v>-1</v>
      </c>
      <c r="AK206" s="55">
        <f t="shared" si="34"/>
        <v>-1</v>
      </c>
      <c r="AL206" s="55">
        <f t="shared" si="35"/>
        <v>-1</v>
      </c>
      <c r="AM206" s="55" t="e">
        <f t="shared" si="36"/>
        <v>#DIV/0!</v>
      </c>
      <c r="AN206" s="55" t="e">
        <f t="shared" si="37"/>
        <v>#DIV/0!</v>
      </c>
      <c r="AO206" s="55">
        <f t="shared" si="38"/>
        <v>-1</v>
      </c>
      <c r="AP206" s="55">
        <f t="shared" si="39"/>
        <v>-1</v>
      </c>
      <c r="AQ206" s="55" t="e">
        <f t="shared" si="40"/>
        <v>#DIV/0!</v>
      </c>
      <c r="AR206" s="55" t="e">
        <f t="shared" si="41"/>
        <v>#DIV/0!</v>
      </c>
      <c r="AS206" s="55" t="e">
        <f t="shared" si="42"/>
        <v>#DIV/0!</v>
      </c>
      <c r="AT206" s="55">
        <f t="shared" si="43"/>
        <v>-1</v>
      </c>
      <c r="AU206" s="55">
        <f t="shared" si="44"/>
        <v>-1</v>
      </c>
    </row>
    <row r="207" spans="1:47" x14ac:dyDescent="0.25">
      <c r="A207" s="56">
        <v>2023</v>
      </c>
      <c r="B207" s="57" t="s">
        <v>356</v>
      </c>
      <c r="C207" s="58" t="s">
        <v>171</v>
      </c>
      <c r="D207" s="55">
        <v>0</v>
      </c>
      <c r="E207" s="55">
        <v>16000000</v>
      </c>
      <c r="F207" s="55">
        <v>0</v>
      </c>
      <c r="G207" s="55">
        <v>0</v>
      </c>
      <c r="H207" s="55">
        <v>0</v>
      </c>
      <c r="I207" s="55">
        <v>0</v>
      </c>
      <c r="J207" s="55">
        <v>0</v>
      </c>
      <c r="K207" s="55">
        <v>11000000</v>
      </c>
      <c r="L207" s="55">
        <v>0</v>
      </c>
      <c r="M207" s="55">
        <v>0</v>
      </c>
      <c r="N207" s="55">
        <v>0</v>
      </c>
      <c r="O207" s="55">
        <v>0</v>
      </c>
      <c r="P207" s="55">
        <v>27000000</v>
      </c>
      <c r="R207" s="55">
        <v>0</v>
      </c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>
        <f t="shared" si="46"/>
        <v>0</v>
      </c>
      <c r="AF207" s="14" t="s">
        <v>356</v>
      </c>
      <c r="AG207" s="9" t="s">
        <v>171</v>
      </c>
      <c r="AH207" s="10">
        <f>+AH208+AH209</f>
        <v>0</v>
      </c>
      <c r="AI207" s="55" t="e">
        <f t="shared" si="47"/>
        <v>#DIV/0!</v>
      </c>
      <c r="AJ207" s="55">
        <f t="shared" si="33"/>
        <v>-1</v>
      </c>
      <c r="AK207" s="55" t="e">
        <f t="shared" si="34"/>
        <v>#DIV/0!</v>
      </c>
      <c r="AL207" s="55" t="e">
        <f t="shared" si="35"/>
        <v>#DIV/0!</v>
      </c>
      <c r="AM207" s="55" t="e">
        <f t="shared" si="36"/>
        <v>#DIV/0!</v>
      </c>
      <c r="AN207" s="55" t="e">
        <f t="shared" si="37"/>
        <v>#DIV/0!</v>
      </c>
      <c r="AO207" s="55" t="e">
        <f t="shared" si="38"/>
        <v>#DIV/0!</v>
      </c>
      <c r="AP207" s="55">
        <f t="shared" si="39"/>
        <v>-1</v>
      </c>
      <c r="AQ207" s="55" t="e">
        <f t="shared" si="40"/>
        <v>#DIV/0!</v>
      </c>
      <c r="AR207" s="55" t="e">
        <f t="shared" si="41"/>
        <v>#DIV/0!</v>
      </c>
      <c r="AS207" s="55" t="e">
        <f t="shared" si="42"/>
        <v>#DIV/0!</v>
      </c>
      <c r="AT207" s="55" t="e">
        <f t="shared" si="43"/>
        <v>#DIV/0!</v>
      </c>
      <c r="AU207" s="55">
        <f t="shared" si="44"/>
        <v>-1</v>
      </c>
    </row>
    <row r="208" spans="1:47" x14ac:dyDescent="0.25">
      <c r="A208" s="59">
        <v>2023</v>
      </c>
      <c r="B208" s="60" t="s">
        <v>357</v>
      </c>
      <c r="C208" s="61" t="s">
        <v>358</v>
      </c>
      <c r="D208" s="62">
        <v>0</v>
      </c>
      <c r="E208" s="62">
        <v>11000000</v>
      </c>
      <c r="F208" s="62">
        <v>0</v>
      </c>
      <c r="G208" s="62">
        <v>0</v>
      </c>
      <c r="H208" s="62">
        <v>0</v>
      </c>
      <c r="I208" s="62">
        <v>0</v>
      </c>
      <c r="J208" s="62">
        <v>0</v>
      </c>
      <c r="K208" s="62">
        <v>11000000</v>
      </c>
      <c r="L208" s="62">
        <v>0</v>
      </c>
      <c r="M208" s="62">
        <v>0</v>
      </c>
      <c r="N208" s="62">
        <v>0</v>
      </c>
      <c r="O208" s="62">
        <v>0</v>
      </c>
      <c r="P208" s="62">
        <v>22000000</v>
      </c>
      <c r="R208" s="62">
        <v>0</v>
      </c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>
        <f t="shared" si="46"/>
        <v>0</v>
      </c>
      <c r="AF208" s="13" t="s">
        <v>357</v>
      </c>
      <c r="AG208" s="25" t="s">
        <v>358</v>
      </c>
      <c r="AH208" s="26">
        <v>0</v>
      </c>
      <c r="AI208" s="62" t="e">
        <f t="shared" si="47"/>
        <v>#DIV/0!</v>
      </c>
      <c r="AJ208" s="62">
        <f t="shared" si="33"/>
        <v>-1</v>
      </c>
      <c r="AK208" s="62" t="e">
        <f t="shared" si="34"/>
        <v>#DIV/0!</v>
      </c>
      <c r="AL208" s="62" t="e">
        <f t="shared" si="35"/>
        <v>#DIV/0!</v>
      </c>
      <c r="AM208" s="62" t="e">
        <f t="shared" si="36"/>
        <v>#DIV/0!</v>
      </c>
      <c r="AN208" s="62" t="e">
        <f t="shared" si="37"/>
        <v>#DIV/0!</v>
      </c>
      <c r="AO208" s="62" t="e">
        <f t="shared" si="38"/>
        <v>#DIV/0!</v>
      </c>
      <c r="AP208" s="62">
        <f t="shared" si="39"/>
        <v>-1</v>
      </c>
      <c r="AQ208" s="62" t="e">
        <f t="shared" si="40"/>
        <v>#DIV/0!</v>
      </c>
      <c r="AR208" s="62" t="e">
        <f t="shared" si="41"/>
        <v>#DIV/0!</v>
      </c>
      <c r="AS208" s="62" t="e">
        <f t="shared" si="42"/>
        <v>#DIV/0!</v>
      </c>
      <c r="AT208" s="62" t="e">
        <f t="shared" si="43"/>
        <v>#DIV/0!</v>
      </c>
      <c r="AU208" s="62">
        <f t="shared" si="44"/>
        <v>-1</v>
      </c>
    </row>
    <row r="209" spans="1:47" x14ac:dyDescent="0.25">
      <c r="A209" s="59">
        <v>2023</v>
      </c>
      <c r="B209" s="60" t="s">
        <v>359</v>
      </c>
      <c r="C209" s="61" t="s">
        <v>179</v>
      </c>
      <c r="D209" s="62">
        <v>0</v>
      </c>
      <c r="E209" s="62">
        <v>5000000</v>
      </c>
      <c r="F209" s="62">
        <v>0</v>
      </c>
      <c r="G209" s="62">
        <v>0</v>
      </c>
      <c r="H209" s="62">
        <v>0</v>
      </c>
      <c r="I209" s="62">
        <v>0</v>
      </c>
      <c r="J209" s="62">
        <v>0</v>
      </c>
      <c r="K209" s="62">
        <v>0</v>
      </c>
      <c r="L209" s="62">
        <v>0</v>
      </c>
      <c r="M209" s="62">
        <v>0</v>
      </c>
      <c r="N209" s="62">
        <v>0</v>
      </c>
      <c r="O209" s="62">
        <v>0</v>
      </c>
      <c r="P209" s="62">
        <v>5000000</v>
      </c>
      <c r="R209" s="62">
        <v>0</v>
      </c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>
        <f t="shared" si="46"/>
        <v>0</v>
      </c>
      <c r="AF209" s="13" t="s">
        <v>359</v>
      </c>
      <c r="AG209" s="25" t="s">
        <v>179</v>
      </c>
      <c r="AH209" s="26">
        <v>0</v>
      </c>
      <c r="AI209" s="62" t="e">
        <f t="shared" si="47"/>
        <v>#DIV/0!</v>
      </c>
      <c r="AJ209" s="62">
        <f t="shared" si="33"/>
        <v>-1</v>
      </c>
      <c r="AK209" s="62" t="e">
        <f t="shared" si="34"/>
        <v>#DIV/0!</v>
      </c>
      <c r="AL209" s="62" t="e">
        <f t="shared" si="35"/>
        <v>#DIV/0!</v>
      </c>
      <c r="AM209" s="62" t="e">
        <f t="shared" si="36"/>
        <v>#DIV/0!</v>
      </c>
      <c r="AN209" s="62" t="e">
        <f t="shared" si="37"/>
        <v>#DIV/0!</v>
      </c>
      <c r="AO209" s="62" t="e">
        <f t="shared" si="38"/>
        <v>#DIV/0!</v>
      </c>
      <c r="AP209" s="62" t="e">
        <f t="shared" si="39"/>
        <v>#DIV/0!</v>
      </c>
      <c r="AQ209" s="62" t="e">
        <f t="shared" si="40"/>
        <v>#DIV/0!</v>
      </c>
      <c r="AR209" s="62" t="e">
        <f t="shared" si="41"/>
        <v>#DIV/0!</v>
      </c>
      <c r="AS209" s="62" t="e">
        <f t="shared" si="42"/>
        <v>#DIV/0!</v>
      </c>
      <c r="AT209" s="62" t="e">
        <f t="shared" si="43"/>
        <v>#DIV/0!</v>
      </c>
      <c r="AU209" s="62">
        <f t="shared" si="44"/>
        <v>-1</v>
      </c>
    </row>
    <row r="210" spans="1:47" x14ac:dyDescent="0.25">
      <c r="A210" s="56">
        <v>2023</v>
      </c>
      <c r="B210" s="57" t="s">
        <v>360</v>
      </c>
      <c r="C210" s="58" t="s">
        <v>181</v>
      </c>
      <c r="D210" s="55">
        <v>3800000</v>
      </c>
      <c r="E210" s="55">
        <v>30795013</v>
      </c>
      <c r="F210" s="55">
        <v>9000000</v>
      </c>
      <c r="G210" s="55">
        <v>4000000</v>
      </c>
      <c r="H210" s="55">
        <v>0</v>
      </c>
      <c r="I210" s="55">
        <v>0</v>
      </c>
      <c r="J210" s="55">
        <v>3800000</v>
      </c>
      <c r="K210" s="55">
        <v>11000000</v>
      </c>
      <c r="L210" s="55">
        <v>0</v>
      </c>
      <c r="M210" s="55">
        <v>0</v>
      </c>
      <c r="N210" s="55">
        <v>0</v>
      </c>
      <c r="O210" s="55">
        <v>7600000</v>
      </c>
      <c r="P210" s="55">
        <v>69995013</v>
      </c>
      <c r="R210" s="55">
        <v>0</v>
      </c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>
        <f t="shared" si="46"/>
        <v>0</v>
      </c>
      <c r="AF210" s="14" t="s">
        <v>360</v>
      </c>
      <c r="AG210" s="9" t="s">
        <v>181</v>
      </c>
      <c r="AH210" s="10">
        <f>+AH211+AH212</f>
        <v>0</v>
      </c>
      <c r="AI210" s="55">
        <f t="shared" si="47"/>
        <v>-1</v>
      </c>
      <c r="AJ210" s="55">
        <f t="shared" si="33"/>
        <v>-1</v>
      </c>
      <c r="AK210" s="55">
        <f t="shared" si="34"/>
        <v>-1</v>
      </c>
      <c r="AL210" s="55">
        <f t="shared" si="35"/>
        <v>-1</v>
      </c>
      <c r="AM210" s="55" t="e">
        <f t="shared" si="36"/>
        <v>#DIV/0!</v>
      </c>
      <c r="AN210" s="55" t="e">
        <f t="shared" si="37"/>
        <v>#DIV/0!</v>
      </c>
      <c r="AO210" s="55">
        <f t="shared" si="38"/>
        <v>-1</v>
      </c>
      <c r="AP210" s="55">
        <f t="shared" si="39"/>
        <v>-1</v>
      </c>
      <c r="AQ210" s="55" t="e">
        <f t="shared" si="40"/>
        <v>#DIV/0!</v>
      </c>
      <c r="AR210" s="55" t="e">
        <f t="shared" si="41"/>
        <v>#DIV/0!</v>
      </c>
      <c r="AS210" s="55" t="e">
        <f t="shared" si="42"/>
        <v>#DIV/0!</v>
      </c>
      <c r="AT210" s="55">
        <f t="shared" si="43"/>
        <v>-1</v>
      </c>
      <c r="AU210" s="55">
        <f t="shared" si="44"/>
        <v>-1</v>
      </c>
    </row>
    <row r="211" spans="1:47" x14ac:dyDescent="0.25">
      <c r="A211" s="59">
        <v>2023</v>
      </c>
      <c r="B211" s="60" t="s">
        <v>361</v>
      </c>
      <c r="C211" s="61" t="s">
        <v>362</v>
      </c>
      <c r="D211" s="62">
        <v>800000</v>
      </c>
      <c r="E211" s="62">
        <v>2295013</v>
      </c>
      <c r="F211" s="62">
        <v>9000000</v>
      </c>
      <c r="G211" s="62">
        <v>0</v>
      </c>
      <c r="H211" s="62">
        <v>0</v>
      </c>
      <c r="I211" s="62">
        <v>0</v>
      </c>
      <c r="J211" s="62">
        <v>800000</v>
      </c>
      <c r="K211" s="62">
        <v>2000000</v>
      </c>
      <c r="L211" s="62">
        <v>0</v>
      </c>
      <c r="M211" s="62">
        <v>0</v>
      </c>
      <c r="N211" s="62">
        <v>0</v>
      </c>
      <c r="O211" s="62">
        <v>1600000</v>
      </c>
      <c r="P211" s="62">
        <v>16495013</v>
      </c>
      <c r="R211" s="62">
        <v>0</v>
      </c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>
        <f t="shared" si="46"/>
        <v>0</v>
      </c>
      <c r="AF211" s="13" t="s">
        <v>361</v>
      </c>
      <c r="AG211" s="25" t="s">
        <v>362</v>
      </c>
      <c r="AH211" s="26">
        <v>0</v>
      </c>
      <c r="AI211" s="62">
        <f t="shared" si="47"/>
        <v>-1</v>
      </c>
      <c r="AJ211" s="62">
        <f t="shared" si="33"/>
        <v>-1</v>
      </c>
      <c r="AK211" s="62">
        <f t="shared" si="34"/>
        <v>-1</v>
      </c>
      <c r="AL211" s="62" t="e">
        <f t="shared" si="35"/>
        <v>#DIV/0!</v>
      </c>
      <c r="AM211" s="62" t="e">
        <f t="shared" si="36"/>
        <v>#DIV/0!</v>
      </c>
      <c r="AN211" s="62" t="e">
        <f t="shared" si="37"/>
        <v>#DIV/0!</v>
      </c>
      <c r="AO211" s="62">
        <f t="shared" si="38"/>
        <v>-1</v>
      </c>
      <c r="AP211" s="62">
        <f t="shared" si="39"/>
        <v>-1</v>
      </c>
      <c r="AQ211" s="62" t="e">
        <f t="shared" si="40"/>
        <v>#DIV/0!</v>
      </c>
      <c r="AR211" s="62" t="e">
        <f t="shared" si="41"/>
        <v>#DIV/0!</v>
      </c>
      <c r="AS211" s="62" t="e">
        <f t="shared" si="42"/>
        <v>#DIV/0!</v>
      </c>
      <c r="AT211" s="62">
        <f t="shared" si="43"/>
        <v>-1</v>
      </c>
      <c r="AU211" s="62">
        <f t="shared" si="44"/>
        <v>-1</v>
      </c>
    </row>
    <row r="212" spans="1:47" x14ac:dyDescent="0.25">
      <c r="A212" s="59">
        <v>2023</v>
      </c>
      <c r="B212" s="60" t="s">
        <v>363</v>
      </c>
      <c r="C212" s="61" t="s">
        <v>183</v>
      </c>
      <c r="D212" s="62">
        <v>3000000</v>
      </c>
      <c r="E212" s="62">
        <v>28500000</v>
      </c>
      <c r="F212" s="62">
        <v>0</v>
      </c>
      <c r="G212" s="62">
        <v>4000000</v>
      </c>
      <c r="H212" s="62">
        <v>0</v>
      </c>
      <c r="I212" s="62">
        <v>0</v>
      </c>
      <c r="J212" s="62">
        <v>3000000</v>
      </c>
      <c r="K212" s="62">
        <v>9000000</v>
      </c>
      <c r="L212" s="62">
        <v>0</v>
      </c>
      <c r="M212" s="62">
        <v>0</v>
      </c>
      <c r="N212" s="62">
        <v>0</v>
      </c>
      <c r="O212" s="62">
        <v>6000000</v>
      </c>
      <c r="P212" s="62">
        <v>53500000</v>
      </c>
      <c r="R212" s="62">
        <v>0</v>
      </c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>
        <f t="shared" si="46"/>
        <v>0</v>
      </c>
      <c r="AF212" s="13" t="s">
        <v>363</v>
      </c>
      <c r="AG212" s="25" t="s">
        <v>183</v>
      </c>
      <c r="AH212" s="26">
        <v>0</v>
      </c>
      <c r="AI212" s="62">
        <f t="shared" si="47"/>
        <v>-1</v>
      </c>
      <c r="AJ212" s="62">
        <f t="shared" si="33"/>
        <v>-1</v>
      </c>
      <c r="AK212" s="62" t="e">
        <f t="shared" si="34"/>
        <v>#DIV/0!</v>
      </c>
      <c r="AL212" s="62">
        <f t="shared" si="35"/>
        <v>-1</v>
      </c>
      <c r="AM212" s="62" t="e">
        <f t="shared" si="36"/>
        <v>#DIV/0!</v>
      </c>
      <c r="AN212" s="62" t="e">
        <f t="shared" si="37"/>
        <v>#DIV/0!</v>
      </c>
      <c r="AO212" s="62">
        <f t="shared" si="38"/>
        <v>-1</v>
      </c>
      <c r="AP212" s="62">
        <f t="shared" si="39"/>
        <v>-1</v>
      </c>
      <c r="AQ212" s="62" t="e">
        <f t="shared" si="40"/>
        <v>#DIV/0!</v>
      </c>
      <c r="AR212" s="62" t="e">
        <f t="shared" si="41"/>
        <v>#DIV/0!</v>
      </c>
      <c r="AS212" s="62" t="e">
        <f t="shared" si="42"/>
        <v>#DIV/0!</v>
      </c>
      <c r="AT212" s="62">
        <f t="shared" si="43"/>
        <v>-1</v>
      </c>
      <c r="AU212" s="62">
        <f t="shared" si="44"/>
        <v>-1</v>
      </c>
    </row>
    <row r="213" spans="1:47" x14ac:dyDescent="0.25">
      <c r="A213" s="56">
        <v>2023</v>
      </c>
      <c r="B213" s="57" t="s">
        <v>364</v>
      </c>
      <c r="C213" s="58" t="s">
        <v>185</v>
      </c>
      <c r="D213" s="55">
        <v>0</v>
      </c>
      <c r="E213" s="55">
        <v>0</v>
      </c>
      <c r="F213" s="55">
        <v>166243</v>
      </c>
      <c r="G213" s="55">
        <v>0</v>
      </c>
      <c r="H213" s="55">
        <v>0</v>
      </c>
      <c r="I213" s="55">
        <v>0</v>
      </c>
      <c r="J213" s="55">
        <v>0</v>
      </c>
      <c r="K213" s="55">
        <v>0</v>
      </c>
      <c r="L213" s="55">
        <v>0</v>
      </c>
      <c r="M213" s="55">
        <v>0</v>
      </c>
      <c r="N213" s="55">
        <v>0</v>
      </c>
      <c r="O213" s="55">
        <v>0</v>
      </c>
      <c r="P213" s="55">
        <v>166243</v>
      </c>
      <c r="R213" s="55">
        <v>0</v>
      </c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>
        <f t="shared" si="46"/>
        <v>0</v>
      </c>
      <c r="AF213" s="14" t="s">
        <v>364</v>
      </c>
      <c r="AG213" s="9" t="s">
        <v>185</v>
      </c>
      <c r="AH213" s="10">
        <f>+AH214</f>
        <v>0</v>
      </c>
      <c r="AI213" s="55" t="e">
        <f t="shared" si="47"/>
        <v>#DIV/0!</v>
      </c>
      <c r="AJ213" s="55" t="e">
        <f t="shared" si="33"/>
        <v>#DIV/0!</v>
      </c>
      <c r="AK213" s="55">
        <f t="shared" si="34"/>
        <v>-1</v>
      </c>
      <c r="AL213" s="55" t="e">
        <f t="shared" si="35"/>
        <v>#DIV/0!</v>
      </c>
      <c r="AM213" s="55" t="e">
        <f t="shared" si="36"/>
        <v>#DIV/0!</v>
      </c>
      <c r="AN213" s="55" t="e">
        <f t="shared" si="37"/>
        <v>#DIV/0!</v>
      </c>
      <c r="AO213" s="55" t="e">
        <f t="shared" si="38"/>
        <v>#DIV/0!</v>
      </c>
      <c r="AP213" s="55" t="e">
        <f t="shared" si="39"/>
        <v>#DIV/0!</v>
      </c>
      <c r="AQ213" s="55" t="e">
        <f t="shared" si="40"/>
        <v>#DIV/0!</v>
      </c>
      <c r="AR213" s="55" t="e">
        <f t="shared" si="41"/>
        <v>#DIV/0!</v>
      </c>
      <c r="AS213" s="55" t="e">
        <f t="shared" si="42"/>
        <v>#DIV/0!</v>
      </c>
      <c r="AT213" s="55" t="e">
        <f t="shared" si="43"/>
        <v>#DIV/0!</v>
      </c>
      <c r="AU213" s="55">
        <f t="shared" si="44"/>
        <v>-1</v>
      </c>
    </row>
    <row r="214" spans="1:47" x14ac:dyDescent="0.25">
      <c r="A214" s="59">
        <v>2023</v>
      </c>
      <c r="B214" s="60" t="s">
        <v>365</v>
      </c>
      <c r="C214" s="61" t="s">
        <v>195</v>
      </c>
      <c r="D214" s="62">
        <v>0</v>
      </c>
      <c r="E214" s="62">
        <v>0</v>
      </c>
      <c r="F214" s="62">
        <v>166243</v>
      </c>
      <c r="G214" s="62">
        <v>0</v>
      </c>
      <c r="H214" s="62">
        <v>0</v>
      </c>
      <c r="I214" s="62">
        <v>0</v>
      </c>
      <c r="J214" s="62">
        <v>0</v>
      </c>
      <c r="K214" s="62">
        <v>0</v>
      </c>
      <c r="L214" s="62">
        <v>0</v>
      </c>
      <c r="M214" s="62">
        <v>0</v>
      </c>
      <c r="N214" s="62">
        <v>0</v>
      </c>
      <c r="O214" s="62">
        <v>0</v>
      </c>
      <c r="P214" s="62">
        <v>166243</v>
      </c>
      <c r="R214" s="62">
        <v>0</v>
      </c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>
        <f t="shared" si="46"/>
        <v>0</v>
      </c>
      <c r="AF214" s="13" t="s">
        <v>365</v>
      </c>
      <c r="AG214" s="25" t="s">
        <v>195</v>
      </c>
      <c r="AH214" s="26">
        <v>0</v>
      </c>
      <c r="AI214" s="62" t="e">
        <f t="shared" si="47"/>
        <v>#DIV/0!</v>
      </c>
      <c r="AJ214" s="62" t="e">
        <f t="shared" si="33"/>
        <v>#DIV/0!</v>
      </c>
      <c r="AK214" s="62">
        <f t="shared" si="34"/>
        <v>-1</v>
      </c>
      <c r="AL214" s="62" t="e">
        <f t="shared" si="35"/>
        <v>#DIV/0!</v>
      </c>
      <c r="AM214" s="62" t="e">
        <f t="shared" si="36"/>
        <v>#DIV/0!</v>
      </c>
      <c r="AN214" s="62" t="e">
        <f t="shared" si="37"/>
        <v>#DIV/0!</v>
      </c>
      <c r="AO214" s="62" t="e">
        <f t="shared" si="38"/>
        <v>#DIV/0!</v>
      </c>
      <c r="AP214" s="62" t="e">
        <f t="shared" si="39"/>
        <v>#DIV/0!</v>
      </c>
      <c r="AQ214" s="62" t="e">
        <f t="shared" si="40"/>
        <v>#DIV/0!</v>
      </c>
      <c r="AR214" s="62" t="e">
        <f t="shared" si="41"/>
        <v>#DIV/0!</v>
      </c>
      <c r="AS214" s="62" t="e">
        <f t="shared" si="42"/>
        <v>#DIV/0!</v>
      </c>
      <c r="AT214" s="62" t="e">
        <f t="shared" si="43"/>
        <v>#DIV/0!</v>
      </c>
      <c r="AU214" s="62">
        <f t="shared" si="44"/>
        <v>-1</v>
      </c>
    </row>
    <row r="215" spans="1:47" x14ac:dyDescent="0.25">
      <c r="A215" s="56">
        <v>2023</v>
      </c>
      <c r="B215" s="57" t="s">
        <v>366</v>
      </c>
      <c r="C215" s="58" t="s">
        <v>197</v>
      </c>
      <c r="D215" s="55">
        <v>0</v>
      </c>
      <c r="E215" s="55">
        <v>0</v>
      </c>
      <c r="F215" s="55">
        <v>5000000</v>
      </c>
      <c r="G215" s="55">
        <v>0</v>
      </c>
      <c r="H215" s="55">
        <v>0</v>
      </c>
      <c r="I215" s="55">
        <v>0</v>
      </c>
      <c r="J215" s="55">
        <v>0</v>
      </c>
      <c r="K215" s="55">
        <v>0</v>
      </c>
      <c r="L215" s="55">
        <v>0</v>
      </c>
      <c r="M215" s="55">
        <v>0</v>
      </c>
      <c r="N215" s="55">
        <v>0</v>
      </c>
      <c r="O215" s="55">
        <v>0</v>
      </c>
      <c r="P215" s="55">
        <v>5000000</v>
      </c>
      <c r="R215" s="55">
        <v>0</v>
      </c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>
        <f t="shared" si="46"/>
        <v>0</v>
      </c>
      <c r="AF215" s="14" t="s">
        <v>366</v>
      </c>
      <c r="AG215" s="9" t="s">
        <v>197</v>
      </c>
      <c r="AH215" s="10">
        <f>+AH216</f>
        <v>0</v>
      </c>
      <c r="AI215" s="55" t="e">
        <f t="shared" si="47"/>
        <v>#DIV/0!</v>
      </c>
      <c r="AJ215" s="55" t="e">
        <f t="shared" si="33"/>
        <v>#DIV/0!</v>
      </c>
      <c r="AK215" s="55">
        <f t="shared" si="34"/>
        <v>-1</v>
      </c>
      <c r="AL215" s="55" t="e">
        <f t="shared" si="35"/>
        <v>#DIV/0!</v>
      </c>
      <c r="AM215" s="55" t="e">
        <f t="shared" si="36"/>
        <v>#DIV/0!</v>
      </c>
      <c r="AN215" s="55" t="e">
        <f t="shared" si="37"/>
        <v>#DIV/0!</v>
      </c>
      <c r="AO215" s="55" t="e">
        <f t="shared" si="38"/>
        <v>#DIV/0!</v>
      </c>
      <c r="AP215" s="55" t="e">
        <f t="shared" si="39"/>
        <v>#DIV/0!</v>
      </c>
      <c r="AQ215" s="55" t="e">
        <f t="shared" si="40"/>
        <v>#DIV/0!</v>
      </c>
      <c r="AR215" s="55" t="e">
        <f t="shared" si="41"/>
        <v>#DIV/0!</v>
      </c>
      <c r="AS215" s="55" t="e">
        <f t="shared" si="42"/>
        <v>#DIV/0!</v>
      </c>
      <c r="AT215" s="55" t="e">
        <f t="shared" si="43"/>
        <v>#DIV/0!</v>
      </c>
      <c r="AU215" s="55">
        <f t="shared" si="44"/>
        <v>-1</v>
      </c>
    </row>
    <row r="216" spans="1:47" x14ac:dyDescent="0.25">
      <c r="A216" s="59">
        <v>2023</v>
      </c>
      <c r="B216" s="60" t="s">
        <v>367</v>
      </c>
      <c r="C216" s="61" t="s">
        <v>824</v>
      </c>
      <c r="D216" s="62">
        <v>0</v>
      </c>
      <c r="E216" s="62">
        <v>0</v>
      </c>
      <c r="F216" s="62">
        <v>5000000</v>
      </c>
      <c r="G216" s="62">
        <v>0</v>
      </c>
      <c r="H216" s="62">
        <v>0</v>
      </c>
      <c r="I216" s="62">
        <v>0</v>
      </c>
      <c r="J216" s="62">
        <v>0</v>
      </c>
      <c r="K216" s="62">
        <v>0</v>
      </c>
      <c r="L216" s="62">
        <v>0</v>
      </c>
      <c r="M216" s="62">
        <v>0</v>
      </c>
      <c r="N216" s="62">
        <v>0</v>
      </c>
      <c r="O216" s="62">
        <v>0</v>
      </c>
      <c r="P216" s="62">
        <v>5000000</v>
      </c>
      <c r="R216" s="62">
        <v>0</v>
      </c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>
        <f t="shared" si="46"/>
        <v>0</v>
      </c>
      <c r="AF216" s="13" t="s">
        <v>367</v>
      </c>
      <c r="AG216" s="25" t="s">
        <v>199</v>
      </c>
      <c r="AH216" s="26">
        <v>0</v>
      </c>
      <c r="AI216" s="62" t="e">
        <f t="shared" si="47"/>
        <v>#DIV/0!</v>
      </c>
      <c r="AJ216" s="62" t="e">
        <f t="shared" ref="AJ216:AJ279" si="48">+(S216-E216)/E216</f>
        <v>#DIV/0!</v>
      </c>
      <c r="AK216" s="62">
        <f t="shared" ref="AK216:AK279" si="49">+(T216-F216)/F216</f>
        <v>-1</v>
      </c>
      <c r="AL216" s="62" t="e">
        <f t="shared" ref="AL216:AL279" si="50">+(U216-G216)/G216</f>
        <v>#DIV/0!</v>
      </c>
      <c r="AM216" s="62" t="e">
        <f t="shared" ref="AM216:AM279" si="51">+(V216-H216)/H216</f>
        <v>#DIV/0!</v>
      </c>
      <c r="AN216" s="62" t="e">
        <f t="shared" ref="AN216:AN279" si="52">+(W216-I216)/I216</f>
        <v>#DIV/0!</v>
      </c>
      <c r="AO216" s="62" t="e">
        <f t="shared" ref="AO216:AO279" si="53">+(X216-J216)/J216</f>
        <v>#DIV/0!</v>
      </c>
      <c r="AP216" s="62" t="e">
        <f t="shared" ref="AP216:AP279" si="54">+(Y216-K216)/K216</f>
        <v>#DIV/0!</v>
      </c>
      <c r="AQ216" s="62" t="e">
        <f t="shared" ref="AQ216:AQ279" si="55">+(Z216-L216)/L216</f>
        <v>#DIV/0!</v>
      </c>
      <c r="AR216" s="62" t="e">
        <f t="shared" ref="AR216:AR279" si="56">+(AA216-M216)/M216</f>
        <v>#DIV/0!</v>
      </c>
      <c r="AS216" s="62" t="e">
        <f t="shared" ref="AS216:AS279" si="57">+(AB216-N216)/N216</f>
        <v>#DIV/0!</v>
      </c>
      <c r="AT216" s="62" t="e">
        <f t="shared" ref="AT216:AT279" si="58">+(AC216-O216)/O216</f>
        <v>#DIV/0!</v>
      </c>
      <c r="AU216" s="62">
        <f t="shared" ref="AU216:AU279" si="59">+(AD216-P216)/P216</f>
        <v>-1</v>
      </c>
    </row>
    <row r="217" spans="1:47" x14ac:dyDescent="0.25">
      <c r="A217" s="56">
        <v>2023</v>
      </c>
      <c r="B217" s="57" t="s">
        <v>368</v>
      </c>
      <c r="C217" s="58" t="s">
        <v>369</v>
      </c>
      <c r="D217" s="55">
        <v>3607708390.9520001</v>
      </c>
      <c r="E217" s="55">
        <v>2014018796.6521816</v>
      </c>
      <c r="F217" s="55">
        <v>2201708589.779182</v>
      </c>
      <c r="G217" s="55">
        <v>377668972.49718177</v>
      </c>
      <c r="H217" s="55">
        <v>396225612.2771818</v>
      </c>
      <c r="I217" s="55">
        <v>451630835.28118181</v>
      </c>
      <c r="J217" s="55">
        <v>462477609.79718179</v>
      </c>
      <c r="K217" s="55">
        <v>557278047.80418181</v>
      </c>
      <c r="L217" s="55">
        <v>626032395.28118181</v>
      </c>
      <c r="M217" s="55">
        <v>359830435.28118181</v>
      </c>
      <c r="N217" s="55">
        <v>370192414.69718176</v>
      </c>
      <c r="O217" s="55">
        <v>239914930.14518189</v>
      </c>
      <c r="P217" s="55">
        <v>11664687030.445</v>
      </c>
      <c r="R217" s="55">
        <v>194207466</v>
      </c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>
        <f t="shared" ref="AD217:AD230" si="60">SUM(R217:AC217)</f>
        <v>194207466</v>
      </c>
      <c r="AF217" s="11" t="s">
        <v>368</v>
      </c>
      <c r="AG217" s="5" t="s">
        <v>369</v>
      </c>
      <c r="AH217" s="6">
        <f>+AH218+AH232+AH257+AH295+AH306</f>
        <v>194207466</v>
      </c>
      <c r="AI217" s="55">
        <f t="shared" si="47"/>
        <v>-0.94616874620823976</v>
      </c>
      <c r="AJ217" s="55">
        <f t="shared" si="48"/>
        <v>-1</v>
      </c>
      <c r="AK217" s="55">
        <f t="shared" si="49"/>
        <v>-1</v>
      </c>
      <c r="AL217" s="55">
        <f t="shared" si="50"/>
        <v>-1</v>
      </c>
      <c r="AM217" s="55">
        <f t="shared" si="51"/>
        <v>-1</v>
      </c>
      <c r="AN217" s="55">
        <f t="shared" si="52"/>
        <v>-1</v>
      </c>
      <c r="AO217" s="55">
        <f t="shared" si="53"/>
        <v>-1</v>
      </c>
      <c r="AP217" s="55">
        <f t="shared" si="54"/>
        <v>-1</v>
      </c>
      <c r="AQ217" s="55">
        <f t="shared" si="55"/>
        <v>-1</v>
      </c>
      <c r="AR217" s="55">
        <f t="shared" si="56"/>
        <v>-1</v>
      </c>
      <c r="AS217" s="55">
        <f t="shared" si="57"/>
        <v>-1</v>
      </c>
      <c r="AT217" s="55">
        <f t="shared" si="58"/>
        <v>-1</v>
      </c>
      <c r="AU217" s="55">
        <f t="shared" si="59"/>
        <v>-0.98335082068699176</v>
      </c>
    </row>
    <row r="218" spans="1:47" x14ac:dyDescent="0.25">
      <c r="A218" s="56">
        <v>2023</v>
      </c>
      <c r="B218" s="57" t="s">
        <v>370</v>
      </c>
      <c r="C218" s="58" t="s">
        <v>834</v>
      </c>
      <c r="D218" s="55">
        <v>315349771.815</v>
      </c>
      <c r="E218" s="55">
        <v>102112145</v>
      </c>
      <c r="F218" s="55">
        <v>101800000</v>
      </c>
      <c r="G218" s="55">
        <v>100829669.87599993</v>
      </c>
      <c r="H218" s="55">
        <v>91800000</v>
      </c>
      <c r="I218" s="55">
        <v>91800000</v>
      </c>
      <c r="J218" s="55">
        <v>91800000</v>
      </c>
      <c r="K218" s="55">
        <v>101800000</v>
      </c>
      <c r="L218" s="55">
        <v>91800000</v>
      </c>
      <c r="M218" s="55">
        <v>91800000</v>
      </c>
      <c r="N218" s="55">
        <v>91800000</v>
      </c>
      <c r="O218" s="55">
        <v>9399834.8640000802</v>
      </c>
      <c r="P218" s="55">
        <v>1282091421.5550001</v>
      </c>
      <c r="R218" s="55">
        <v>93817835</v>
      </c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>
        <f t="shared" si="60"/>
        <v>93817835</v>
      </c>
      <c r="AF218" s="11" t="s">
        <v>370</v>
      </c>
      <c r="AG218" s="5" t="s">
        <v>371</v>
      </c>
      <c r="AH218" s="6">
        <f>+AH219+AH225+AH228+AH229+AH224</f>
        <v>93817835</v>
      </c>
      <c r="AI218" s="55">
        <f t="shared" si="47"/>
        <v>-0.70249594772169921</v>
      </c>
      <c r="AJ218" s="55">
        <f t="shared" si="48"/>
        <v>-1</v>
      </c>
      <c r="AK218" s="55">
        <f t="shared" si="49"/>
        <v>-1</v>
      </c>
      <c r="AL218" s="55">
        <f t="shared" si="50"/>
        <v>-1</v>
      </c>
      <c r="AM218" s="55">
        <f t="shared" si="51"/>
        <v>-1</v>
      </c>
      <c r="AN218" s="55">
        <f t="shared" si="52"/>
        <v>-1</v>
      </c>
      <c r="AO218" s="55">
        <f t="shared" si="53"/>
        <v>-1</v>
      </c>
      <c r="AP218" s="55">
        <f t="shared" si="54"/>
        <v>-1</v>
      </c>
      <c r="AQ218" s="55">
        <f t="shared" si="55"/>
        <v>-1</v>
      </c>
      <c r="AR218" s="55">
        <f t="shared" si="56"/>
        <v>-1</v>
      </c>
      <c r="AS218" s="55">
        <f t="shared" si="57"/>
        <v>-1</v>
      </c>
      <c r="AT218" s="55">
        <f t="shared" si="58"/>
        <v>-1</v>
      </c>
      <c r="AU218" s="55">
        <f t="shared" si="59"/>
        <v>-0.92682437974180354</v>
      </c>
    </row>
    <row r="219" spans="1:47" x14ac:dyDescent="0.25">
      <c r="A219" s="56">
        <v>2023</v>
      </c>
      <c r="B219" s="57" t="s">
        <v>372</v>
      </c>
      <c r="C219" s="58" t="s">
        <v>373</v>
      </c>
      <c r="D219" s="55">
        <v>153400118.03999999</v>
      </c>
      <c r="E219" s="55">
        <v>0</v>
      </c>
      <c r="F219" s="55">
        <v>0</v>
      </c>
      <c r="G219" s="55">
        <v>0</v>
      </c>
      <c r="H219" s="55">
        <v>0</v>
      </c>
      <c r="I219" s="55">
        <v>0</v>
      </c>
      <c r="J219" s="55">
        <v>0</v>
      </c>
      <c r="K219" s="55">
        <v>0</v>
      </c>
      <c r="L219" s="55">
        <v>0</v>
      </c>
      <c r="M219" s="55">
        <v>0</v>
      </c>
      <c r="N219" s="55">
        <v>0</v>
      </c>
      <c r="O219" s="55">
        <v>0</v>
      </c>
      <c r="P219" s="55">
        <v>153400118.03999999</v>
      </c>
      <c r="R219" s="55">
        <v>9000000</v>
      </c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>
        <f t="shared" si="60"/>
        <v>9000000</v>
      </c>
      <c r="AF219" s="14" t="s">
        <v>372</v>
      </c>
      <c r="AG219" s="9" t="s">
        <v>373</v>
      </c>
      <c r="AH219" s="10">
        <f>+AH220+AH221+AH222+AH223</f>
        <v>9000000</v>
      </c>
      <c r="AI219" s="55">
        <f t="shared" si="47"/>
        <v>-0.94132990173023723</v>
      </c>
      <c r="AJ219" s="55" t="e">
        <f t="shared" si="48"/>
        <v>#DIV/0!</v>
      </c>
      <c r="AK219" s="55" t="e">
        <f t="shared" si="49"/>
        <v>#DIV/0!</v>
      </c>
      <c r="AL219" s="55" t="e">
        <f t="shared" si="50"/>
        <v>#DIV/0!</v>
      </c>
      <c r="AM219" s="55" t="e">
        <f t="shared" si="51"/>
        <v>#DIV/0!</v>
      </c>
      <c r="AN219" s="55" t="e">
        <f t="shared" si="52"/>
        <v>#DIV/0!</v>
      </c>
      <c r="AO219" s="55" t="e">
        <f t="shared" si="53"/>
        <v>#DIV/0!</v>
      </c>
      <c r="AP219" s="55" t="e">
        <f t="shared" si="54"/>
        <v>#DIV/0!</v>
      </c>
      <c r="AQ219" s="55" t="e">
        <f t="shared" si="55"/>
        <v>#DIV/0!</v>
      </c>
      <c r="AR219" s="55" t="e">
        <f t="shared" si="56"/>
        <v>#DIV/0!</v>
      </c>
      <c r="AS219" s="55" t="e">
        <f t="shared" si="57"/>
        <v>#DIV/0!</v>
      </c>
      <c r="AT219" s="55" t="e">
        <f t="shared" si="58"/>
        <v>#DIV/0!</v>
      </c>
      <c r="AU219" s="55">
        <f t="shared" si="59"/>
        <v>-0.94132990173023723</v>
      </c>
    </row>
    <row r="220" spans="1:47" x14ac:dyDescent="0.25">
      <c r="A220" s="59">
        <v>2023</v>
      </c>
      <c r="B220" s="60" t="s">
        <v>374</v>
      </c>
      <c r="C220" s="61" t="s">
        <v>375</v>
      </c>
      <c r="D220" s="62">
        <v>43308686.039999992</v>
      </c>
      <c r="E220" s="62">
        <v>0</v>
      </c>
      <c r="F220" s="62">
        <v>0</v>
      </c>
      <c r="G220" s="62">
        <v>0</v>
      </c>
      <c r="H220" s="62">
        <v>0</v>
      </c>
      <c r="I220" s="62">
        <v>0</v>
      </c>
      <c r="J220" s="62">
        <v>0</v>
      </c>
      <c r="K220" s="62">
        <v>0</v>
      </c>
      <c r="L220" s="62">
        <v>0</v>
      </c>
      <c r="M220" s="62">
        <v>0</v>
      </c>
      <c r="N220" s="62">
        <v>0</v>
      </c>
      <c r="O220" s="62">
        <v>0</v>
      </c>
      <c r="P220" s="62">
        <v>43308686.039999992</v>
      </c>
      <c r="R220" s="62">
        <v>5000000</v>
      </c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>
        <f t="shared" si="60"/>
        <v>5000000</v>
      </c>
      <c r="AF220" s="13" t="s">
        <v>374</v>
      </c>
      <c r="AG220" s="25" t="s">
        <v>375</v>
      </c>
      <c r="AH220" s="26">
        <v>5000000</v>
      </c>
      <c r="AI220" s="62">
        <f t="shared" si="47"/>
        <v>-0.88454971837792562</v>
      </c>
      <c r="AJ220" s="62" t="e">
        <f t="shared" si="48"/>
        <v>#DIV/0!</v>
      </c>
      <c r="AK220" s="62" t="e">
        <f t="shared" si="49"/>
        <v>#DIV/0!</v>
      </c>
      <c r="AL220" s="62" t="e">
        <f t="shared" si="50"/>
        <v>#DIV/0!</v>
      </c>
      <c r="AM220" s="62" t="e">
        <f t="shared" si="51"/>
        <v>#DIV/0!</v>
      </c>
      <c r="AN220" s="62" t="e">
        <f t="shared" si="52"/>
        <v>#DIV/0!</v>
      </c>
      <c r="AO220" s="62" t="e">
        <f t="shared" si="53"/>
        <v>#DIV/0!</v>
      </c>
      <c r="AP220" s="62" t="e">
        <f t="shared" si="54"/>
        <v>#DIV/0!</v>
      </c>
      <c r="AQ220" s="62" t="e">
        <f t="shared" si="55"/>
        <v>#DIV/0!</v>
      </c>
      <c r="AR220" s="62" t="e">
        <f t="shared" si="56"/>
        <v>#DIV/0!</v>
      </c>
      <c r="AS220" s="62" t="e">
        <f t="shared" si="57"/>
        <v>#DIV/0!</v>
      </c>
      <c r="AT220" s="62" t="e">
        <f t="shared" si="58"/>
        <v>#DIV/0!</v>
      </c>
      <c r="AU220" s="62">
        <f t="shared" si="59"/>
        <v>-0.88454971837792562</v>
      </c>
    </row>
    <row r="221" spans="1:47" x14ac:dyDescent="0.25">
      <c r="A221" s="59">
        <v>2023</v>
      </c>
      <c r="B221" s="60" t="s">
        <v>376</v>
      </c>
      <c r="C221" s="61" t="s">
        <v>377</v>
      </c>
      <c r="D221" s="62">
        <v>25000000</v>
      </c>
      <c r="E221" s="62">
        <v>0</v>
      </c>
      <c r="F221" s="62">
        <v>0</v>
      </c>
      <c r="G221" s="62">
        <v>0</v>
      </c>
      <c r="H221" s="62">
        <v>0</v>
      </c>
      <c r="I221" s="62">
        <v>0</v>
      </c>
      <c r="J221" s="62">
        <v>0</v>
      </c>
      <c r="K221" s="62">
        <v>0</v>
      </c>
      <c r="L221" s="62">
        <v>0</v>
      </c>
      <c r="M221" s="62">
        <v>0</v>
      </c>
      <c r="N221" s="62">
        <v>0</v>
      </c>
      <c r="O221" s="62">
        <v>0</v>
      </c>
      <c r="P221" s="62">
        <v>25000000</v>
      </c>
      <c r="R221" s="62">
        <v>0</v>
      </c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>
        <f t="shared" si="60"/>
        <v>0</v>
      </c>
      <c r="AF221" s="13" t="s">
        <v>376</v>
      </c>
      <c r="AG221" s="25" t="s">
        <v>377</v>
      </c>
      <c r="AH221" s="26">
        <v>0</v>
      </c>
      <c r="AI221" s="62">
        <f t="shared" si="47"/>
        <v>-1</v>
      </c>
      <c r="AJ221" s="62" t="e">
        <f t="shared" si="48"/>
        <v>#DIV/0!</v>
      </c>
      <c r="AK221" s="62" t="e">
        <f t="shared" si="49"/>
        <v>#DIV/0!</v>
      </c>
      <c r="AL221" s="62" t="e">
        <f t="shared" si="50"/>
        <v>#DIV/0!</v>
      </c>
      <c r="AM221" s="62" t="e">
        <f t="shared" si="51"/>
        <v>#DIV/0!</v>
      </c>
      <c r="AN221" s="62" t="e">
        <f t="shared" si="52"/>
        <v>#DIV/0!</v>
      </c>
      <c r="AO221" s="62" t="e">
        <f t="shared" si="53"/>
        <v>#DIV/0!</v>
      </c>
      <c r="AP221" s="62" t="e">
        <f t="shared" si="54"/>
        <v>#DIV/0!</v>
      </c>
      <c r="AQ221" s="62" t="e">
        <f t="shared" si="55"/>
        <v>#DIV/0!</v>
      </c>
      <c r="AR221" s="62" t="e">
        <f t="shared" si="56"/>
        <v>#DIV/0!</v>
      </c>
      <c r="AS221" s="62" t="e">
        <f t="shared" si="57"/>
        <v>#DIV/0!</v>
      </c>
      <c r="AT221" s="62" t="e">
        <f t="shared" si="58"/>
        <v>#DIV/0!</v>
      </c>
      <c r="AU221" s="62">
        <f t="shared" si="59"/>
        <v>-1</v>
      </c>
    </row>
    <row r="222" spans="1:47" x14ac:dyDescent="0.25">
      <c r="A222" s="59">
        <v>2023</v>
      </c>
      <c r="B222" s="60" t="s">
        <v>378</v>
      </c>
      <c r="C222" s="61" t="s">
        <v>379</v>
      </c>
      <c r="D222" s="62">
        <v>60091432</v>
      </c>
      <c r="E222" s="62">
        <v>0</v>
      </c>
      <c r="F222" s="62">
        <v>0</v>
      </c>
      <c r="G222" s="62">
        <v>0</v>
      </c>
      <c r="H222" s="62">
        <v>0</v>
      </c>
      <c r="I222" s="62">
        <v>0</v>
      </c>
      <c r="J222" s="62">
        <v>0</v>
      </c>
      <c r="K222" s="62">
        <v>0</v>
      </c>
      <c r="L222" s="62">
        <v>0</v>
      </c>
      <c r="M222" s="62">
        <v>0</v>
      </c>
      <c r="N222" s="62">
        <v>0</v>
      </c>
      <c r="O222" s="62">
        <v>0</v>
      </c>
      <c r="P222" s="62">
        <v>60091432</v>
      </c>
      <c r="R222" s="62">
        <v>4000000</v>
      </c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>
        <f t="shared" si="60"/>
        <v>4000000</v>
      </c>
      <c r="AF222" s="13" t="s">
        <v>378</v>
      </c>
      <c r="AG222" s="25" t="s">
        <v>379</v>
      </c>
      <c r="AH222" s="26">
        <v>4000000</v>
      </c>
      <c r="AI222" s="62">
        <f t="shared" si="47"/>
        <v>-0.93343476986868945</v>
      </c>
      <c r="AJ222" s="62" t="e">
        <f t="shared" si="48"/>
        <v>#DIV/0!</v>
      </c>
      <c r="AK222" s="62" t="e">
        <f t="shared" si="49"/>
        <v>#DIV/0!</v>
      </c>
      <c r="AL222" s="62" t="e">
        <f t="shared" si="50"/>
        <v>#DIV/0!</v>
      </c>
      <c r="AM222" s="62" t="e">
        <f t="shared" si="51"/>
        <v>#DIV/0!</v>
      </c>
      <c r="AN222" s="62" t="e">
        <f t="shared" si="52"/>
        <v>#DIV/0!</v>
      </c>
      <c r="AO222" s="62" t="e">
        <f t="shared" si="53"/>
        <v>#DIV/0!</v>
      </c>
      <c r="AP222" s="62" t="e">
        <f t="shared" si="54"/>
        <v>#DIV/0!</v>
      </c>
      <c r="AQ222" s="62" t="e">
        <f t="shared" si="55"/>
        <v>#DIV/0!</v>
      </c>
      <c r="AR222" s="62" t="e">
        <f t="shared" si="56"/>
        <v>#DIV/0!</v>
      </c>
      <c r="AS222" s="62" t="e">
        <f t="shared" si="57"/>
        <v>#DIV/0!</v>
      </c>
      <c r="AT222" s="62" t="e">
        <f t="shared" si="58"/>
        <v>#DIV/0!</v>
      </c>
      <c r="AU222" s="62">
        <f t="shared" si="59"/>
        <v>-0.93343476986868945</v>
      </c>
    </row>
    <row r="223" spans="1:47" x14ac:dyDescent="0.25">
      <c r="A223" s="59">
        <v>2023</v>
      </c>
      <c r="B223" s="60" t="s">
        <v>380</v>
      </c>
      <c r="C223" s="61" t="s">
        <v>381</v>
      </c>
      <c r="D223" s="62">
        <v>25000000</v>
      </c>
      <c r="E223" s="62">
        <v>0</v>
      </c>
      <c r="F223" s="62">
        <v>0</v>
      </c>
      <c r="G223" s="62">
        <v>0</v>
      </c>
      <c r="H223" s="62">
        <v>0</v>
      </c>
      <c r="I223" s="62">
        <v>0</v>
      </c>
      <c r="J223" s="62">
        <v>0</v>
      </c>
      <c r="K223" s="62">
        <v>0</v>
      </c>
      <c r="L223" s="62">
        <v>0</v>
      </c>
      <c r="M223" s="62">
        <v>0</v>
      </c>
      <c r="N223" s="62">
        <v>0</v>
      </c>
      <c r="O223" s="62">
        <v>0</v>
      </c>
      <c r="P223" s="62">
        <v>25000000</v>
      </c>
      <c r="R223" s="62">
        <v>0</v>
      </c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>
        <f t="shared" si="60"/>
        <v>0</v>
      </c>
      <c r="AF223" s="13" t="s">
        <v>380</v>
      </c>
      <c r="AG223" s="25" t="s">
        <v>381</v>
      </c>
      <c r="AH223" s="26">
        <v>0</v>
      </c>
      <c r="AI223" s="62">
        <f t="shared" si="47"/>
        <v>-1</v>
      </c>
      <c r="AJ223" s="62" t="e">
        <f t="shared" si="48"/>
        <v>#DIV/0!</v>
      </c>
      <c r="AK223" s="62" t="e">
        <f t="shared" si="49"/>
        <v>#DIV/0!</v>
      </c>
      <c r="AL223" s="62" t="e">
        <f t="shared" si="50"/>
        <v>#DIV/0!</v>
      </c>
      <c r="AM223" s="62" t="e">
        <f t="shared" si="51"/>
        <v>#DIV/0!</v>
      </c>
      <c r="AN223" s="62" t="e">
        <f t="shared" si="52"/>
        <v>#DIV/0!</v>
      </c>
      <c r="AO223" s="62" t="e">
        <f t="shared" si="53"/>
        <v>#DIV/0!</v>
      </c>
      <c r="AP223" s="62" t="e">
        <f t="shared" si="54"/>
        <v>#DIV/0!</v>
      </c>
      <c r="AQ223" s="62" t="e">
        <f t="shared" si="55"/>
        <v>#DIV/0!</v>
      </c>
      <c r="AR223" s="62" t="e">
        <f t="shared" si="56"/>
        <v>#DIV/0!</v>
      </c>
      <c r="AS223" s="62" t="e">
        <f t="shared" si="57"/>
        <v>#DIV/0!</v>
      </c>
      <c r="AT223" s="62" t="e">
        <f t="shared" si="58"/>
        <v>#DIV/0!</v>
      </c>
      <c r="AU223" s="62">
        <f t="shared" si="59"/>
        <v>-1</v>
      </c>
    </row>
    <row r="224" spans="1:47" x14ac:dyDescent="0.25">
      <c r="A224" s="59">
        <v>2023</v>
      </c>
      <c r="B224" s="60" t="s">
        <v>382</v>
      </c>
      <c r="C224" s="61" t="s">
        <v>383</v>
      </c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24"/>
      <c r="R224" s="62">
        <v>1000000</v>
      </c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24"/>
      <c r="AF224" s="13" t="s">
        <v>382</v>
      </c>
      <c r="AG224" s="25" t="s">
        <v>383</v>
      </c>
      <c r="AH224" s="26">
        <v>1000000</v>
      </c>
      <c r="AI224" s="62" t="e">
        <f t="shared" si="47"/>
        <v>#DIV/0!</v>
      </c>
      <c r="AJ224" s="62" t="e">
        <f t="shared" si="48"/>
        <v>#DIV/0!</v>
      </c>
      <c r="AK224" s="62" t="e">
        <f t="shared" si="49"/>
        <v>#DIV/0!</v>
      </c>
      <c r="AL224" s="62" t="e">
        <f t="shared" si="50"/>
        <v>#DIV/0!</v>
      </c>
      <c r="AM224" s="62" t="e">
        <f t="shared" si="51"/>
        <v>#DIV/0!</v>
      </c>
      <c r="AN224" s="62" t="e">
        <f t="shared" si="52"/>
        <v>#DIV/0!</v>
      </c>
      <c r="AO224" s="62" t="e">
        <f t="shared" si="53"/>
        <v>#DIV/0!</v>
      </c>
      <c r="AP224" s="62" t="e">
        <f t="shared" si="54"/>
        <v>#DIV/0!</v>
      </c>
      <c r="AQ224" s="62" t="e">
        <f t="shared" si="55"/>
        <v>#DIV/0!</v>
      </c>
      <c r="AR224" s="62" t="e">
        <f t="shared" si="56"/>
        <v>#DIV/0!</v>
      </c>
      <c r="AS224" s="62" t="e">
        <f t="shared" si="57"/>
        <v>#DIV/0!</v>
      </c>
      <c r="AT224" s="62" t="e">
        <f t="shared" si="58"/>
        <v>#DIV/0!</v>
      </c>
      <c r="AU224" s="62" t="e">
        <f t="shared" si="59"/>
        <v>#DIV/0!</v>
      </c>
    </row>
    <row r="225" spans="1:47" x14ac:dyDescent="0.25">
      <c r="A225" s="56">
        <v>2023</v>
      </c>
      <c r="B225" s="57" t="s">
        <v>384</v>
      </c>
      <c r="C225" s="58" t="s">
        <v>385</v>
      </c>
      <c r="D225" s="55">
        <v>11000000</v>
      </c>
      <c r="E225" s="55">
        <v>10312145</v>
      </c>
      <c r="F225" s="55">
        <v>10000000</v>
      </c>
      <c r="G225" s="55">
        <v>5000000</v>
      </c>
      <c r="H225" s="55">
        <v>0</v>
      </c>
      <c r="I225" s="55">
        <v>0</v>
      </c>
      <c r="J225" s="55">
        <v>0</v>
      </c>
      <c r="K225" s="55">
        <v>10000000</v>
      </c>
      <c r="L225" s="55">
        <v>0</v>
      </c>
      <c r="M225" s="55">
        <v>0</v>
      </c>
      <c r="N225" s="55">
        <v>0</v>
      </c>
      <c r="O225" s="55">
        <v>0</v>
      </c>
      <c r="P225" s="55">
        <v>46312145</v>
      </c>
      <c r="R225" s="55">
        <v>6000000</v>
      </c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>
        <f t="shared" si="60"/>
        <v>6000000</v>
      </c>
      <c r="AF225" s="14" t="s">
        <v>384</v>
      </c>
      <c r="AG225" s="9" t="s">
        <v>385</v>
      </c>
      <c r="AH225" s="10">
        <f>+AH226+AH227</f>
        <v>6000000</v>
      </c>
      <c r="AI225" s="55">
        <f t="shared" si="47"/>
        <v>-0.45454545454545453</v>
      </c>
      <c r="AJ225" s="55">
        <f t="shared" si="48"/>
        <v>-1</v>
      </c>
      <c r="AK225" s="55">
        <f t="shared" si="49"/>
        <v>-1</v>
      </c>
      <c r="AL225" s="55">
        <f t="shared" si="50"/>
        <v>-1</v>
      </c>
      <c r="AM225" s="55" t="e">
        <f t="shared" si="51"/>
        <v>#DIV/0!</v>
      </c>
      <c r="AN225" s="55" t="e">
        <f t="shared" si="52"/>
        <v>#DIV/0!</v>
      </c>
      <c r="AO225" s="55" t="e">
        <f t="shared" si="53"/>
        <v>#DIV/0!</v>
      </c>
      <c r="AP225" s="55">
        <f t="shared" si="54"/>
        <v>-1</v>
      </c>
      <c r="AQ225" s="55" t="e">
        <f t="shared" si="55"/>
        <v>#DIV/0!</v>
      </c>
      <c r="AR225" s="55" t="e">
        <f t="shared" si="56"/>
        <v>#DIV/0!</v>
      </c>
      <c r="AS225" s="55" t="e">
        <f t="shared" si="57"/>
        <v>#DIV/0!</v>
      </c>
      <c r="AT225" s="55" t="e">
        <f t="shared" si="58"/>
        <v>#DIV/0!</v>
      </c>
      <c r="AU225" s="55">
        <f t="shared" si="59"/>
        <v>-0.87044435104441831</v>
      </c>
    </row>
    <row r="226" spans="1:47" x14ac:dyDescent="0.25">
      <c r="A226" s="59">
        <v>2023</v>
      </c>
      <c r="B226" s="60" t="s">
        <v>386</v>
      </c>
      <c r="C226" s="61" t="s">
        <v>387</v>
      </c>
      <c r="D226" s="62">
        <v>6000000</v>
      </c>
      <c r="E226" s="62">
        <v>0</v>
      </c>
      <c r="F226" s="62">
        <v>0</v>
      </c>
      <c r="G226" s="62">
        <v>0</v>
      </c>
      <c r="H226" s="62">
        <v>0</v>
      </c>
      <c r="I226" s="62">
        <v>0</v>
      </c>
      <c r="J226" s="62">
        <v>0</v>
      </c>
      <c r="K226" s="62">
        <v>0</v>
      </c>
      <c r="L226" s="62">
        <v>0</v>
      </c>
      <c r="M226" s="62">
        <v>0</v>
      </c>
      <c r="N226" s="62">
        <v>0</v>
      </c>
      <c r="O226" s="62">
        <v>0</v>
      </c>
      <c r="P226" s="62">
        <v>6000000</v>
      </c>
      <c r="R226" s="62">
        <v>0</v>
      </c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>
        <f t="shared" si="60"/>
        <v>0</v>
      </c>
      <c r="AF226" s="13" t="s">
        <v>386</v>
      </c>
      <c r="AG226" s="25" t="s">
        <v>387</v>
      </c>
      <c r="AH226" s="26">
        <v>0</v>
      </c>
      <c r="AI226" s="62">
        <f t="shared" si="47"/>
        <v>-1</v>
      </c>
      <c r="AJ226" s="62" t="e">
        <f t="shared" si="48"/>
        <v>#DIV/0!</v>
      </c>
      <c r="AK226" s="62" t="e">
        <f t="shared" si="49"/>
        <v>#DIV/0!</v>
      </c>
      <c r="AL226" s="62" t="e">
        <f t="shared" si="50"/>
        <v>#DIV/0!</v>
      </c>
      <c r="AM226" s="62" t="e">
        <f t="shared" si="51"/>
        <v>#DIV/0!</v>
      </c>
      <c r="AN226" s="62" t="e">
        <f t="shared" si="52"/>
        <v>#DIV/0!</v>
      </c>
      <c r="AO226" s="62" t="e">
        <f t="shared" si="53"/>
        <v>#DIV/0!</v>
      </c>
      <c r="AP226" s="62" t="e">
        <f t="shared" si="54"/>
        <v>#DIV/0!</v>
      </c>
      <c r="AQ226" s="62" t="e">
        <f t="shared" si="55"/>
        <v>#DIV/0!</v>
      </c>
      <c r="AR226" s="62" t="e">
        <f t="shared" si="56"/>
        <v>#DIV/0!</v>
      </c>
      <c r="AS226" s="62" t="e">
        <f t="shared" si="57"/>
        <v>#DIV/0!</v>
      </c>
      <c r="AT226" s="62" t="e">
        <f t="shared" si="58"/>
        <v>#DIV/0!</v>
      </c>
      <c r="AU226" s="62">
        <f t="shared" si="59"/>
        <v>-1</v>
      </c>
    </row>
    <row r="227" spans="1:47" x14ac:dyDescent="0.25">
      <c r="A227" s="59">
        <v>2023</v>
      </c>
      <c r="B227" s="60" t="s">
        <v>388</v>
      </c>
      <c r="C227" s="61" t="s">
        <v>389</v>
      </c>
      <c r="D227" s="62">
        <v>5000000</v>
      </c>
      <c r="E227" s="62">
        <v>10312145</v>
      </c>
      <c r="F227" s="62">
        <v>10000000</v>
      </c>
      <c r="G227" s="62">
        <v>5000000</v>
      </c>
      <c r="H227" s="62">
        <v>0</v>
      </c>
      <c r="I227" s="62">
        <v>0</v>
      </c>
      <c r="J227" s="62">
        <v>0</v>
      </c>
      <c r="K227" s="62">
        <v>10000000</v>
      </c>
      <c r="L227" s="62">
        <v>0</v>
      </c>
      <c r="M227" s="62">
        <v>0</v>
      </c>
      <c r="N227" s="62">
        <v>0</v>
      </c>
      <c r="O227" s="62">
        <v>0</v>
      </c>
      <c r="P227" s="62">
        <v>40312145</v>
      </c>
      <c r="R227" s="62">
        <v>6000000</v>
      </c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>
        <f t="shared" si="60"/>
        <v>6000000</v>
      </c>
      <c r="AF227" s="13" t="s">
        <v>388</v>
      </c>
      <c r="AG227" s="25" t="s">
        <v>389</v>
      </c>
      <c r="AH227" s="26">
        <v>6000000</v>
      </c>
      <c r="AI227" s="62">
        <f t="shared" si="47"/>
        <v>0.2</v>
      </c>
      <c r="AJ227" s="62">
        <f t="shared" si="48"/>
        <v>-1</v>
      </c>
      <c r="AK227" s="62">
        <f t="shared" si="49"/>
        <v>-1</v>
      </c>
      <c r="AL227" s="62">
        <f t="shared" si="50"/>
        <v>-1</v>
      </c>
      <c r="AM227" s="62" t="e">
        <f t="shared" si="51"/>
        <v>#DIV/0!</v>
      </c>
      <c r="AN227" s="62" t="e">
        <f t="shared" si="52"/>
        <v>#DIV/0!</v>
      </c>
      <c r="AO227" s="62" t="e">
        <f t="shared" si="53"/>
        <v>#DIV/0!</v>
      </c>
      <c r="AP227" s="62">
        <f t="shared" si="54"/>
        <v>-1</v>
      </c>
      <c r="AQ227" s="62" t="e">
        <f t="shared" si="55"/>
        <v>#DIV/0!</v>
      </c>
      <c r="AR227" s="62" t="e">
        <f t="shared" si="56"/>
        <v>#DIV/0!</v>
      </c>
      <c r="AS227" s="62" t="e">
        <f t="shared" si="57"/>
        <v>#DIV/0!</v>
      </c>
      <c r="AT227" s="62" t="e">
        <f t="shared" si="58"/>
        <v>#DIV/0!</v>
      </c>
      <c r="AU227" s="62">
        <f t="shared" si="59"/>
        <v>-0.85116147999566882</v>
      </c>
    </row>
    <row r="228" spans="1:47" x14ac:dyDescent="0.25">
      <c r="A228" s="59">
        <v>2023</v>
      </c>
      <c r="B228" s="60" t="s">
        <v>390</v>
      </c>
      <c r="C228" s="61" t="s">
        <v>391</v>
      </c>
      <c r="D228" s="62">
        <v>59149653.774999991</v>
      </c>
      <c r="E228" s="62">
        <v>0</v>
      </c>
      <c r="F228" s="62">
        <v>0</v>
      </c>
      <c r="G228" s="62">
        <v>0</v>
      </c>
      <c r="H228" s="62">
        <v>0</v>
      </c>
      <c r="I228" s="62">
        <v>0</v>
      </c>
      <c r="J228" s="62">
        <v>0</v>
      </c>
      <c r="K228" s="62">
        <v>0</v>
      </c>
      <c r="L228" s="62">
        <v>0</v>
      </c>
      <c r="M228" s="62">
        <v>0</v>
      </c>
      <c r="N228" s="62">
        <v>0</v>
      </c>
      <c r="O228" s="62">
        <v>0</v>
      </c>
      <c r="P228" s="62">
        <v>59149653.774999991</v>
      </c>
      <c r="R228" s="62">
        <v>0</v>
      </c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>
        <f t="shared" si="60"/>
        <v>0</v>
      </c>
      <c r="AF228" s="13" t="s">
        <v>390</v>
      </c>
      <c r="AG228" s="25" t="s">
        <v>391</v>
      </c>
      <c r="AH228" s="26">
        <v>0</v>
      </c>
      <c r="AI228" s="62">
        <f t="shared" si="47"/>
        <v>-1</v>
      </c>
      <c r="AJ228" s="62" t="e">
        <f t="shared" si="48"/>
        <v>#DIV/0!</v>
      </c>
      <c r="AK228" s="62" t="e">
        <f t="shared" si="49"/>
        <v>#DIV/0!</v>
      </c>
      <c r="AL228" s="62" t="e">
        <f t="shared" si="50"/>
        <v>#DIV/0!</v>
      </c>
      <c r="AM228" s="62" t="e">
        <f t="shared" si="51"/>
        <v>#DIV/0!</v>
      </c>
      <c r="AN228" s="62" t="e">
        <f t="shared" si="52"/>
        <v>#DIV/0!</v>
      </c>
      <c r="AO228" s="62" t="e">
        <f t="shared" si="53"/>
        <v>#DIV/0!</v>
      </c>
      <c r="AP228" s="62" t="e">
        <f t="shared" si="54"/>
        <v>#DIV/0!</v>
      </c>
      <c r="AQ228" s="62" t="e">
        <f t="shared" si="55"/>
        <v>#DIV/0!</v>
      </c>
      <c r="AR228" s="62" t="e">
        <f t="shared" si="56"/>
        <v>#DIV/0!</v>
      </c>
      <c r="AS228" s="62" t="e">
        <f t="shared" si="57"/>
        <v>#DIV/0!</v>
      </c>
      <c r="AT228" s="62" t="e">
        <f t="shared" si="58"/>
        <v>#DIV/0!</v>
      </c>
      <c r="AU228" s="62">
        <f t="shared" si="59"/>
        <v>-1</v>
      </c>
    </row>
    <row r="229" spans="1:47" x14ac:dyDescent="0.25">
      <c r="A229" s="56">
        <v>2023</v>
      </c>
      <c r="B229" s="57" t="s">
        <v>392</v>
      </c>
      <c r="C229" s="58" t="s">
        <v>393</v>
      </c>
      <c r="D229" s="55">
        <v>91800000</v>
      </c>
      <c r="E229" s="55">
        <v>91800000</v>
      </c>
      <c r="F229" s="55">
        <v>91800000</v>
      </c>
      <c r="G229" s="55">
        <v>95829669.875999928</v>
      </c>
      <c r="H229" s="55">
        <v>91800000</v>
      </c>
      <c r="I229" s="55">
        <v>91800000</v>
      </c>
      <c r="J229" s="55">
        <v>91800000</v>
      </c>
      <c r="K229" s="55">
        <v>91800000</v>
      </c>
      <c r="L229" s="55">
        <v>91800000</v>
      </c>
      <c r="M229" s="55">
        <v>91800000</v>
      </c>
      <c r="N229" s="55">
        <v>91800000</v>
      </c>
      <c r="O229" s="55">
        <v>9399834.8640000802</v>
      </c>
      <c r="P229" s="55">
        <v>1023229504.74</v>
      </c>
      <c r="R229" s="55">
        <v>77817835</v>
      </c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>
        <f t="shared" si="60"/>
        <v>77817835</v>
      </c>
      <c r="AF229" s="14" t="s">
        <v>392</v>
      </c>
      <c r="AG229" s="9" t="s">
        <v>393</v>
      </c>
      <c r="AH229" s="10">
        <f>+AH230+AH231</f>
        <v>77817835</v>
      </c>
      <c r="AI229" s="55">
        <f t="shared" si="47"/>
        <v>-0.15231116557734206</v>
      </c>
      <c r="AJ229" s="55">
        <f t="shared" si="48"/>
        <v>-1</v>
      </c>
      <c r="AK229" s="55">
        <f t="shared" si="49"/>
        <v>-1</v>
      </c>
      <c r="AL229" s="55">
        <f t="shared" si="50"/>
        <v>-1</v>
      </c>
      <c r="AM229" s="55">
        <f t="shared" si="51"/>
        <v>-1</v>
      </c>
      <c r="AN229" s="55">
        <f t="shared" si="52"/>
        <v>-1</v>
      </c>
      <c r="AO229" s="55">
        <f t="shared" si="53"/>
        <v>-1</v>
      </c>
      <c r="AP229" s="55">
        <f t="shared" si="54"/>
        <v>-1</v>
      </c>
      <c r="AQ229" s="55">
        <f t="shared" si="55"/>
        <v>-1</v>
      </c>
      <c r="AR229" s="55">
        <f t="shared" si="56"/>
        <v>-1</v>
      </c>
      <c r="AS229" s="55">
        <f t="shared" si="57"/>
        <v>-1</v>
      </c>
      <c r="AT229" s="55">
        <f t="shared" si="58"/>
        <v>-1</v>
      </c>
      <c r="AU229" s="55">
        <f t="shared" si="59"/>
        <v>-0.92394879678555275</v>
      </c>
    </row>
    <row r="230" spans="1:47" x14ac:dyDescent="0.25">
      <c r="A230" s="59">
        <v>2023</v>
      </c>
      <c r="B230" s="60" t="s">
        <v>394</v>
      </c>
      <c r="C230" s="61" t="s">
        <v>835</v>
      </c>
      <c r="D230" s="62">
        <v>75000000</v>
      </c>
      <c r="E230" s="62">
        <v>75000000</v>
      </c>
      <c r="F230" s="62">
        <v>75000000</v>
      </c>
      <c r="G230" s="62">
        <v>79029669.875999928</v>
      </c>
      <c r="H230" s="62">
        <v>75000000</v>
      </c>
      <c r="I230" s="62">
        <v>75000000</v>
      </c>
      <c r="J230" s="62">
        <v>75000000</v>
      </c>
      <c r="K230" s="62">
        <v>75000000</v>
      </c>
      <c r="L230" s="62">
        <v>75000000</v>
      </c>
      <c r="M230" s="62">
        <v>75000000</v>
      </c>
      <c r="N230" s="62">
        <v>75000000</v>
      </c>
      <c r="O230" s="62">
        <v>7599834.8640000802</v>
      </c>
      <c r="P230" s="62">
        <v>836629504.74000001</v>
      </c>
      <c r="R230" s="62">
        <v>61739215</v>
      </c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>
        <f t="shared" si="60"/>
        <v>61739215</v>
      </c>
      <c r="AF230" s="13" t="s">
        <v>394</v>
      </c>
      <c r="AG230" s="25" t="s">
        <v>395</v>
      </c>
      <c r="AH230" s="26">
        <v>61739215</v>
      </c>
      <c r="AI230" s="62">
        <f t="shared" si="47"/>
        <v>-0.17681046666666667</v>
      </c>
      <c r="AJ230" s="62">
        <f t="shared" si="48"/>
        <v>-1</v>
      </c>
      <c r="AK230" s="62">
        <f t="shared" si="49"/>
        <v>-1</v>
      </c>
      <c r="AL230" s="62">
        <f t="shared" si="50"/>
        <v>-1</v>
      </c>
      <c r="AM230" s="62">
        <f t="shared" si="51"/>
        <v>-1</v>
      </c>
      <c r="AN230" s="62">
        <f t="shared" si="52"/>
        <v>-1</v>
      </c>
      <c r="AO230" s="62">
        <f t="shared" si="53"/>
        <v>-1</v>
      </c>
      <c r="AP230" s="62">
        <f t="shared" si="54"/>
        <v>-1</v>
      </c>
      <c r="AQ230" s="62">
        <f t="shared" si="55"/>
        <v>-1</v>
      </c>
      <c r="AR230" s="62">
        <f t="shared" si="56"/>
        <v>-1</v>
      </c>
      <c r="AS230" s="62">
        <f t="shared" si="57"/>
        <v>-1</v>
      </c>
      <c r="AT230" s="62">
        <f t="shared" si="58"/>
        <v>-1</v>
      </c>
      <c r="AU230" s="62">
        <f t="shared" si="59"/>
        <v>-0.92620483182793467</v>
      </c>
    </row>
    <row r="231" spans="1:47" x14ac:dyDescent="0.25">
      <c r="A231" s="59">
        <v>2023</v>
      </c>
      <c r="B231" s="60" t="s">
        <v>396</v>
      </c>
      <c r="C231" s="61" t="s">
        <v>397</v>
      </c>
      <c r="D231" s="62">
        <v>16800000</v>
      </c>
      <c r="E231" s="62">
        <v>16800000</v>
      </c>
      <c r="F231" s="62">
        <v>16800000</v>
      </c>
      <c r="G231" s="62">
        <v>16800000</v>
      </c>
      <c r="H231" s="62">
        <v>16800000</v>
      </c>
      <c r="I231" s="62">
        <v>16800000</v>
      </c>
      <c r="J231" s="62">
        <v>16800000</v>
      </c>
      <c r="K231" s="62">
        <v>16800000</v>
      </c>
      <c r="L231" s="62">
        <v>16800000</v>
      </c>
      <c r="M231" s="62">
        <v>16800000</v>
      </c>
      <c r="N231" s="62">
        <v>16800000</v>
      </c>
      <c r="O231" s="62">
        <v>1800000</v>
      </c>
      <c r="P231" s="62">
        <v>186600000</v>
      </c>
      <c r="R231" s="62">
        <v>16078620</v>
      </c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>
        <f t="shared" ref="AD231:AD258" si="61">SUM(R231:AC231)</f>
        <v>16078620</v>
      </c>
      <c r="AF231" s="13" t="s">
        <v>396</v>
      </c>
      <c r="AG231" s="25" t="s">
        <v>397</v>
      </c>
      <c r="AH231" s="26">
        <v>16078620</v>
      </c>
      <c r="AI231" s="62">
        <f t="shared" si="47"/>
        <v>-4.2939285714285715E-2</v>
      </c>
      <c r="AJ231" s="62">
        <f t="shared" si="48"/>
        <v>-1</v>
      </c>
      <c r="AK231" s="62">
        <f t="shared" si="49"/>
        <v>-1</v>
      </c>
      <c r="AL231" s="62">
        <f t="shared" si="50"/>
        <v>-1</v>
      </c>
      <c r="AM231" s="62">
        <f t="shared" si="51"/>
        <v>-1</v>
      </c>
      <c r="AN231" s="62">
        <f t="shared" si="52"/>
        <v>-1</v>
      </c>
      <c r="AO231" s="62">
        <f t="shared" si="53"/>
        <v>-1</v>
      </c>
      <c r="AP231" s="62">
        <f t="shared" si="54"/>
        <v>-1</v>
      </c>
      <c r="AQ231" s="62">
        <f t="shared" si="55"/>
        <v>-1</v>
      </c>
      <c r="AR231" s="62">
        <f t="shared" si="56"/>
        <v>-1</v>
      </c>
      <c r="AS231" s="62">
        <f t="shared" si="57"/>
        <v>-1</v>
      </c>
      <c r="AT231" s="62">
        <f t="shared" si="58"/>
        <v>-1</v>
      </c>
      <c r="AU231" s="62">
        <f t="shared" si="59"/>
        <v>-0.91383376205787781</v>
      </c>
    </row>
    <row r="232" spans="1:47" x14ac:dyDescent="0.25">
      <c r="A232" s="56">
        <v>2023</v>
      </c>
      <c r="B232" s="57" t="s">
        <v>398</v>
      </c>
      <c r="C232" s="58" t="s">
        <v>399</v>
      </c>
      <c r="D232" s="55">
        <v>1541558378.224</v>
      </c>
      <c r="E232" s="55">
        <v>83846210.717000008</v>
      </c>
      <c r="F232" s="55">
        <v>1619140479.2379999</v>
      </c>
      <c r="G232" s="55">
        <v>24681606.740000002</v>
      </c>
      <c r="H232" s="55">
        <v>14881606.74</v>
      </c>
      <c r="I232" s="55">
        <v>88681606.739999995</v>
      </c>
      <c r="J232" s="55">
        <v>81078781.255999997</v>
      </c>
      <c r="K232" s="55">
        <v>47789606.740000002</v>
      </c>
      <c r="L232" s="55">
        <v>14881606.74</v>
      </c>
      <c r="M232" s="55">
        <v>14881606.74</v>
      </c>
      <c r="N232" s="55">
        <v>15372209.159999987</v>
      </c>
      <c r="O232" s="55">
        <v>22881606.740000002</v>
      </c>
      <c r="P232" s="55">
        <v>3569675305.7749982</v>
      </c>
      <c r="R232" s="55">
        <v>1800000</v>
      </c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>
        <f t="shared" si="61"/>
        <v>1800000</v>
      </c>
      <c r="AF232" s="11" t="s">
        <v>398</v>
      </c>
      <c r="AG232" s="5" t="s">
        <v>399</v>
      </c>
      <c r="AH232" s="6">
        <f>+AH233+AH250+AH255</f>
        <v>1800000</v>
      </c>
      <c r="AI232" s="55">
        <f t="shared" si="47"/>
        <v>-0.99883235041538043</v>
      </c>
      <c r="AJ232" s="55">
        <f t="shared" si="48"/>
        <v>-1</v>
      </c>
      <c r="AK232" s="55">
        <f t="shared" si="49"/>
        <v>-1</v>
      </c>
      <c r="AL232" s="55">
        <f t="shared" si="50"/>
        <v>-1</v>
      </c>
      <c r="AM232" s="55">
        <f t="shared" si="51"/>
        <v>-1</v>
      </c>
      <c r="AN232" s="55">
        <f t="shared" si="52"/>
        <v>-1</v>
      </c>
      <c r="AO232" s="55">
        <f t="shared" si="53"/>
        <v>-1</v>
      </c>
      <c r="AP232" s="55">
        <f t="shared" si="54"/>
        <v>-1</v>
      </c>
      <c r="AQ232" s="55">
        <f t="shared" si="55"/>
        <v>-1</v>
      </c>
      <c r="AR232" s="55">
        <f t="shared" si="56"/>
        <v>-1</v>
      </c>
      <c r="AS232" s="55">
        <f t="shared" si="57"/>
        <v>-1</v>
      </c>
      <c r="AT232" s="55">
        <f t="shared" si="58"/>
        <v>-1</v>
      </c>
      <c r="AU232" s="55">
        <f t="shared" si="59"/>
        <v>-0.99949575245762889</v>
      </c>
    </row>
    <row r="233" spans="1:47" x14ac:dyDescent="0.25">
      <c r="A233" s="56">
        <v>2023</v>
      </c>
      <c r="B233" s="57" t="s">
        <v>400</v>
      </c>
      <c r="C233" s="58" t="s">
        <v>401</v>
      </c>
      <c r="D233" s="55">
        <v>14881606.74</v>
      </c>
      <c r="E233" s="55">
        <v>18846210.717</v>
      </c>
      <c r="F233" s="55">
        <v>1450997454.368</v>
      </c>
      <c r="G233" s="55">
        <v>24681606.740000002</v>
      </c>
      <c r="H233" s="55">
        <v>14881606.74</v>
      </c>
      <c r="I233" s="55">
        <v>16681606.74</v>
      </c>
      <c r="J233" s="55">
        <v>14881606.74</v>
      </c>
      <c r="K233" s="55">
        <v>38789606.740000002</v>
      </c>
      <c r="L233" s="55">
        <v>14881606.74</v>
      </c>
      <c r="M233" s="55">
        <v>14881606.74</v>
      </c>
      <c r="N233" s="55">
        <v>15372209.159999987</v>
      </c>
      <c r="O233" s="55">
        <v>14881606.74</v>
      </c>
      <c r="P233" s="55">
        <v>1654658334.9050002</v>
      </c>
      <c r="R233" s="55">
        <v>200000</v>
      </c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>
        <f t="shared" si="61"/>
        <v>200000</v>
      </c>
      <c r="AF233" s="14" t="s">
        <v>400</v>
      </c>
      <c r="AG233" s="9" t="s">
        <v>401</v>
      </c>
      <c r="AH233" s="10">
        <f>+AH234+AH237+AH249</f>
        <v>200000</v>
      </c>
      <c r="AI233" s="55">
        <f t="shared" si="47"/>
        <v>-0.98656059097016569</v>
      </c>
      <c r="AJ233" s="55">
        <f t="shared" si="48"/>
        <v>-1</v>
      </c>
      <c r="AK233" s="55">
        <f t="shared" si="49"/>
        <v>-1</v>
      </c>
      <c r="AL233" s="55">
        <f t="shared" si="50"/>
        <v>-1</v>
      </c>
      <c r="AM233" s="55">
        <f t="shared" si="51"/>
        <v>-1</v>
      </c>
      <c r="AN233" s="55">
        <f t="shared" si="52"/>
        <v>-1</v>
      </c>
      <c r="AO233" s="55">
        <f t="shared" si="53"/>
        <v>-1</v>
      </c>
      <c r="AP233" s="55">
        <f t="shared" si="54"/>
        <v>-1</v>
      </c>
      <c r="AQ233" s="55">
        <f t="shared" si="55"/>
        <v>-1</v>
      </c>
      <c r="AR233" s="55">
        <f t="shared" si="56"/>
        <v>-1</v>
      </c>
      <c r="AS233" s="55">
        <f t="shared" si="57"/>
        <v>-1</v>
      </c>
      <c r="AT233" s="55">
        <f t="shared" si="58"/>
        <v>-1</v>
      </c>
      <c r="AU233" s="55">
        <f t="shared" si="59"/>
        <v>-0.99987912912546295</v>
      </c>
    </row>
    <row r="234" spans="1:47" x14ac:dyDescent="0.25">
      <c r="A234" s="56">
        <v>2023</v>
      </c>
      <c r="B234" s="57" t="s">
        <v>402</v>
      </c>
      <c r="C234" s="58" t="s">
        <v>836</v>
      </c>
      <c r="D234" s="55">
        <v>14881606.74</v>
      </c>
      <c r="E234" s="55">
        <v>14881606.74</v>
      </c>
      <c r="F234" s="55">
        <v>14881606.74</v>
      </c>
      <c r="G234" s="55">
        <v>14881606.74</v>
      </c>
      <c r="H234" s="55">
        <v>14881606.74</v>
      </c>
      <c r="I234" s="55">
        <v>14881606.74</v>
      </c>
      <c r="J234" s="55">
        <v>14881606.74</v>
      </c>
      <c r="K234" s="55">
        <v>14881606.74</v>
      </c>
      <c r="L234" s="55">
        <v>14881606.74</v>
      </c>
      <c r="M234" s="55">
        <v>14881606.74</v>
      </c>
      <c r="N234" s="55">
        <v>15372209.159999987</v>
      </c>
      <c r="O234" s="55">
        <v>14881606.74</v>
      </c>
      <c r="P234" s="55">
        <v>179069883.29999998</v>
      </c>
      <c r="R234" s="55">
        <v>200000</v>
      </c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>
        <f t="shared" si="61"/>
        <v>200000</v>
      </c>
      <c r="AF234" s="14" t="s">
        <v>402</v>
      </c>
      <c r="AG234" s="9" t="s">
        <v>403</v>
      </c>
      <c r="AH234" s="10">
        <f>+AH235+AH236</f>
        <v>200000</v>
      </c>
      <c r="AI234" s="55">
        <f t="shared" si="47"/>
        <v>-0.98656059097016569</v>
      </c>
      <c r="AJ234" s="55">
        <f t="shared" si="48"/>
        <v>-1</v>
      </c>
      <c r="AK234" s="55">
        <f t="shared" si="49"/>
        <v>-1</v>
      </c>
      <c r="AL234" s="55">
        <f t="shared" si="50"/>
        <v>-1</v>
      </c>
      <c r="AM234" s="55">
        <f t="shared" si="51"/>
        <v>-1</v>
      </c>
      <c r="AN234" s="55">
        <f t="shared" si="52"/>
        <v>-1</v>
      </c>
      <c r="AO234" s="55">
        <f t="shared" si="53"/>
        <v>-1</v>
      </c>
      <c r="AP234" s="55">
        <f t="shared" si="54"/>
        <v>-1</v>
      </c>
      <c r="AQ234" s="55">
        <f t="shared" si="55"/>
        <v>-1</v>
      </c>
      <c r="AR234" s="55">
        <f t="shared" si="56"/>
        <v>-1</v>
      </c>
      <c r="AS234" s="55">
        <f t="shared" si="57"/>
        <v>-1</v>
      </c>
      <c r="AT234" s="55">
        <f t="shared" si="58"/>
        <v>-1</v>
      </c>
      <c r="AU234" s="55">
        <f t="shared" si="59"/>
        <v>-0.99888311760573978</v>
      </c>
    </row>
    <row r="235" spans="1:47" x14ac:dyDescent="0.25">
      <c r="A235" s="59">
        <v>2023</v>
      </c>
      <c r="B235" s="60" t="s">
        <v>404</v>
      </c>
      <c r="C235" s="61" t="s">
        <v>836</v>
      </c>
      <c r="D235" s="62">
        <v>14781606.74</v>
      </c>
      <c r="E235" s="62">
        <v>14781606.74</v>
      </c>
      <c r="F235" s="62">
        <v>14781606.74</v>
      </c>
      <c r="G235" s="62">
        <v>14781606.74</v>
      </c>
      <c r="H235" s="62">
        <v>14781606.74</v>
      </c>
      <c r="I235" s="62">
        <v>14781606.74</v>
      </c>
      <c r="J235" s="62">
        <v>14781606.74</v>
      </c>
      <c r="K235" s="62">
        <v>14781606.74</v>
      </c>
      <c r="L235" s="62">
        <v>14781606.74</v>
      </c>
      <c r="M235" s="62">
        <v>14781606.74</v>
      </c>
      <c r="N235" s="62">
        <v>15272209.159999987</v>
      </c>
      <c r="O235" s="62">
        <v>14781606.74</v>
      </c>
      <c r="P235" s="62">
        <v>177869883.29999998</v>
      </c>
      <c r="R235" s="62">
        <v>200000</v>
      </c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>
        <f t="shared" si="61"/>
        <v>200000</v>
      </c>
      <c r="AF235" s="13" t="s">
        <v>404</v>
      </c>
      <c r="AG235" s="25" t="s">
        <v>403</v>
      </c>
      <c r="AH235" s="26">
        <v>200000</v>
      </c>
      <c r="AI235" s="62">
        <f t="shared" si="47"/>
        <v>-0.98646967115836015</v>
      </c>
      <c r="AJ235" s="62">
        <f t="shared" si="48"/>
        <v>-1</v>
      </c>
      <c r="AK235" s="62">
        <f t="shared" si="49"/>
        <v>-1</v>
      </c>
      <c r="AL235" s="62">
        <f t="shared" si="50"/>
        <v>-1</v>
      </c>
      <c r="AM235" s="62">
        <f t="shared" si="51"/>
        <v>-1</v>
      </c>
      <c r="AN235" s="62">
        <f t="shared" si="52"/>
        <v>-1</v>
      </c>
      <c r="AO235" s="62">
        <f t="shared" si="53"/>
        <v>-1</v>
      </c>
      <c r="AP235" s="62">
        <f t="shared" si="54"/>
        <v>-1</v>
      </c>
      <c r="AQ235" s="62">
        <f t="shared" si="55"/>
        <v>-1</v>
      </c>
      <c r="AR235" s="62">
        <f t="shared" si="56"/>
        <v>-1</v>
      </c>
      <c r="AS235" s="62">
        <f t="shared" si="57"/>
        <v>-1</v>
      </c>
      <c r="AT235" s="62">
        <f t="shared" si="58"/>
        <v>-1</v>
      </c>
      <c r="AU235" s="62">
        <f t="shared" si="59"/>
        <v>-0.99887558255344067</v>
      </c>
    </row>
    <row r="236" spans="1:47" x14ac:dyDescent="0.25">
      <c r="A236" s="59">
        <v>2023</v>
      </c>
      <c r="B236" s="60" t="s">
        <v>405</v>
      </c>
      <c r="C236" s="61" t="s">
        <v>837</v>
      </c>
      <c r="D236" s="62">
        <v>100000</v>
      </c>
      <c r="E236" s="62">
        <v>100000</v>
      </c>
      <c r="F236" s="62">
        <v>100000</v>
      </c>
      <c r="G236" s="62">
        <v>100000</v>
      </c>
      <c r="H236" s="62">
        <v>100000</v>
      </c>
      <c r="I236" s="62">
        <v>100000</v>
      </c>
      <c r="J236" s="62">
        <v>100000</v>
      </c>
      <c r="K236" s="62">
        <v>100000</v>
      </c>
      <c r="L236" s="62">
        <v>100000</v>
      </c>
      <c r="M236" s="62">
        <v>100000</v>
      </c>
      <c r="N236" s="62">
        <v>100000</v>
      </c>
      <c r="O236" s="62">
        <v>100000</v>
      </c>
      <c r="P236" s="62">
        <v>1200000</v>
      </c>
      <c r="R236" s="62">
        <v>0</v>
      </c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>
        <f t="shared" si="61"/>
        <v>0</v>
      </c>
      <c r="AF236" s="13" t="s">
        <v>405</v>
      </c>
      <c r="AG236" s="25" t="s">
        <v>406</v>
      </c>
      <c r="AH236" s="26">
        <v>0</v>
      </c>
      <c r="AI236" s="62">
        <f t="shared" si="47"/>
        <v>-1</v>
      </c>
      <c r="AJ236" s="62">
        <f t="shared" si="48"/>
        <v>-1</v>
      </c>
      <c r="AK236" s="62">
        <f t="shared" si="49"/>
        <v>-1</v>
      </c>
      <c r="AL236" s="62">
        <f t="shared" si="50"/>
        <v>-1</v>
      </c>
      <c r="AM236" s="62">
        <f t="shared" si="51"/>
        <v>-1</v>
      </c>
      <c r="AN236" s="62">
        <f t="shared" si="52"/>
        <v>-1</v>
      </c>
      <c r="AO236" s="62">
        <f t="shared" si="53"/>
        <v>-1</v>
      </c>
      <c r="AP236" s="62">
        <f t="shared" si="54"/>
        <v>-1</v>
      </c>
      <c r="AQ236" s="62">
        <f t="shared" si="55"/>
        <v>-1</v>
      </c>
      <c r="AR236" s="62">
        <f t="shared" si="56"/>
        <v>-1</v>
      </c>
      <c r="AS236" s="62">
        <f t="shared" si="57"/>
        <v>-1</v>
      </c>
      <c r="AT236" s="62">
        <f t="shared" si="58"/>
        <v>-1</v>
      </c>
      <c r="AU236" s="62">
        <f t="shared" si="59"/>
        <v>-1</v>
      </c>
    </row>
    <row r="237" spans="1:47" x14ac:dyDescent="0.25">
      <c r="A237" s="56">
        <v>2023</v>
      </c>
      <c r="B237" s="57" t="s">
        <v>407</v>
      </c>
      <c r="C237" s="58" t="s">
        <v>838</v>
      </c>
      <c r="D237" s="55">
        <v>0</v>
      </c>
      <c r="E237" s="55">
        <v>3964603.9769999981</v>
      </c>
      <c r="F237" s="55">
        <v>1434715847.628</v>
      </c>
      <c r="G237" s="55">
        <v>4800000</v>
      </c>
      <c r="H237" s="55">
        <v>0</v>
      </c>
      <c r="I237" s="55">
        <v>1800000</v>
      </c>
      <c r="J237" s="55">
        <v>0</v>
      </c>
      <c r="K237" s="55">
        <v>1800000</v>
      </c>
      <c r="L237" s="55">
        <v>0</v>
      </c>
      <c r="M237" s="55">
        <v>0</v>
      </c>
      <c r="N237" s="55">
        <v>0</v>
      </c>
      <c r="O237" s="55">
        <v>0</v>
      </c>
      <c r="P237" s="55">
        <v>1447080451.605</v>
      </c>
      <c r="R237" s="55">
        <v>0</v>
      </c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>
        <f t="shared" si="61"/>
        <v>0</v>
      </c>
      <c r="AF237" s="14" t="s">
        <v>407</v>
      </c>
      <c r="AG237" s="9" t="s">
        <v>408</v>
      </c>
      <c r="AH237" s="10">
        <f>+AH238+AH239</f>
        <v>0</v>
      </c>
      <c r="AI237" s="55" t="e">
        <f t="shared" si="47"/>
        <v>#DIV/0!</v>
      </c>
      <c r="AJ237" s="55">
        <f t="shared" si="48"/>
        <v>-1</v>
      </c>
      <c r="AK237" s="55">
        <f t="shared" si="49"/>
        <v>-1</v>
      </c>
      <c r="AL237" s="55">
        <f t="shared" si="50"/>
        <v>-1</v>
      </c>
      <c r="AM237" s="55" t="e">
        <f t="shared" si="51"/>
        <v>#DIV/0!</v>
      </c>
      <c r="AN237" s="55">
        <f t="shared" si="52"/>
        <v>-1</v>
      </c>
      <c r="AO237" s="55" t="e">
        <f t="shared" si="53"/>
        <v>#DIV/0!</v>
      </c>
      <c r="AP237" s="55">
        <f t="shared" si="54"/>
        <v>-1</v>
      </c>
      <c r="AQ237" s="55" t="e">
        <f t="shared" si="55"/>
        <v>#DIV/0!</v>
      </c>
      <c r="AR237" s="55" t="e">
        <f t="shared" si="56"/>
        <v>#DIV/0!</v>
      </c>
      <c r="AS237" s="55" t="e">
        <f t="shared" si="57"/>
        <v>#DIV/0!</v>
      </c>
      <c r="AT237" s="55" t="e">
        <f t="shared" si="58"/>
        <v>#DIV/0!</v>
      </c>
      <c r="AU237" s="55">
        <f t="shared" si="59"/>
        <v>-1</v>
      </c>
    </row>
    <row r="238" spans="1:47" x14ac:dyDescent="0.25">
      <c r="A238" s="59">
        <v>2023</v>
      </c>
      <c r="B238" s="60" t="s">
        <v>409</v>
      </c>
      <c r="C238" s="61" t="s">
        <v>410</v>
      </c>
      <c r="D238" s="62">
        <v>0</v>
      </c>
      <c r="E238" s="62">
        <v>0</v>
      </c>
      <c r="F238" s="62">
        <v>400000000</v>
      </c>
      <c r="G238" s="62">
        <v>0</v>
      </c>
      <c r="H238" s="62">
        <v>0</v>
      </c>
      <c r="I238" s="62">
        <v>0</v>
      </c>
      <c r="J238" s="62">
        <v>0</v>
      </c>
      <c r="K238" s="62">
        <v>0</v>
      </c>
      <c r="L238" s="62">
        <v>0</v>
      </c>
      <c r="M238" s="62">
        <v>0</v>
      </c>
      <c r="N238" s="62">
        <v>0</v>
      </c>
      <c r="O238" s="62">
        <v>0</v>
      </c>
      <c r="P238" s="62">
        <v>400000000</v>
      </c>
      <c r="R238" s="62">
        <v>0</v>
      </c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>
        <f t="shared" si="61"/>
        <v>0</v>
      </c>
      <c r="AF238" s="13" t="s">
        <v>409</v>
      </c>
      <c r="AG238" s="25" t="s">
        <v>410</v>
      </c>
      <c r="AH238" s="26">
        <v>0</v>
      </c>
      <c r="AI238" s="62" t="e">
        <f t="shared" si="47"/>
        <v>#DIV/0!</v>
      </c>
      <c r="AJ238" s="62" t="e">
        <f t="shared" si="48"/>
        <v>#DIV/0!</v>
      </c>
      <c r="AK238" s="62">
        <f t="shared" si="49"/>
        <v>-1</v>
      </c>
      <c r="AL238" s="62" t="e">
        <f t="shared" si="50"/>
        <v>#DIV/0!</v>
      </c>
      <c r="AM238" s="62" t="e">
        <f t="shared" si="51"/>
        <v>#DIV/0!</v>
      </c>
      <c r="AN238" s="62" t="e">
        <f t="shared" si="52"/>
        <v>#DIV/0!</v>
      </c>
      <c r="AO238" s="62" t="e">
        <f t="shared" si="53"/>
        <v>#DIV/0!</v>
      </c>
      <c r="AP238" s="62" t="e">
        <f t="shared" si="54"/>
        <v>#DIV/0!</v>
      </c>
      <c r="AQ238" s="62" t="e">
        <f t="shared" si="55"/>
        <v>#DIV/0!</v>
      </c>
      <c r="AR238" s="62" t="e">
        <f t="shared" si="56"/>
        <v>#DIV/0!</v>
      </c>
      <c r="AS238" s="62" t="e">
        <f t="shared" si="57"/>
        <v>#DIV/0!</v>
      </c>
      <c r="AT238" s="62" t="e">
        <f t="shared" si="58"/>
        <v>#DIV/0!</v>
      </c>
      <c r="AU238" s="62">
        <f t="shared" si="59"/>
        <v>-1</v>
      </c>
    </row>
    <row r="239" spans="1:47" x14ac:dyDescent="0.25">
      <c r="A239" s="56">
        <v>2023</v>
      </c>
      <c r="B239" s="57" t="s">
        <v>411</v>
      </c>
      <c r="C239" s="58" t="s">
        <v>839</v>
      </c>
      <c r="D239" s="55">
        <v>0</v>
      </c>
      <c r="E239" s="55">
        <v>3964603.9769999981</v>
      </c>
      <c r="F239" s="55">
        <v>1034715847.628</v>
      </c>
      <c r="G239" s="55">
        <v>4800000</v>
      </c>
      <c r="H239" s="55">
        <v>0</v>
      </c>
      <c r="I239" s="55">
        <v>1800000</v>
      </c>
      <c r="J239" s="55">
        <v>0</v>
      </c>
      <c r="K239" s="55">
        <v>1800000</v>
      </c>
      <c r="L239" s="55">
        <v>0</v>
      </c>
      <c r="M239" s="55">
        <v>0</v>
      </c>
      <c r="N239" s="55">
        <v>0</v>
      </c>
      <c r="O239" s="55">
        <v>0</v>
      </c>
      <c r="P239" s="55">
        <v>1047080451.605</v>
      </c>
      <c r="R239" s="55">
        <v>0</v>
      </c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>
        <f t="shared" si="61"/>
        <v>0</v>
      </c>
      <c r="AF239" s="14" t="s">
        <v>411</v>
      </c>
      <c r="AG239" s="9" t="s">
        <v>412</v>
      </c>
      <c r="AH239" s="10">
        <f>+AH240+AH241+AH242+AH243+AH244+AH245+AH246+AH247+AH248</f>
        <v>0</v>
      </c>
      <c r="AI239" s="55" t="e">
        <f t="shared" si="47"/>
        <v>#DIV/0!</v>
      </c>
      <c r="AJ239" s="55">
        <f t="shared" si="48"/>
        <v>-1</v>
      </c>
      <c r="AK239" s="55">
        <f t="shared" si="49"/>
        <v>-1</v>
      </c>
      <c r="AL239" s="55">
        <f t="shared" si="50"/>
        <v>-1</v>
      </c>
      <c r="AM239" s="55" t="e">
        <f t="shared" si="51"/>
        <v>#DIV/0!</v>
      </c>
      <c r="AN239" s="55">
        <f t="shared" si="52"/>
        <v>-1</v>
      </c>
      <c r="AO239" s="55" t="e">
        <f t="shared" si="53"/>
        <v>#DIV/0!</v>
      </c>
      <c r="AP239" s="55">
        <f t="shared" si="54"/>
        <v>-1</v>
      </c>
      <c r="AQ239" s="55" t="e">
        <f t="shared" si="55"/>
        <v>#DIV/0!</v>
      </c>
      <c r="AR239" s="55" t="e">
        <f t="shared" si="56"/>
        <v>#DIV/0!</v>
      </c>
      <c r="AS239" s="55" t="e">
        <f t="shared" si="57"/>
        <v>#DIV/0!</v>
      </c>
      <c r="AT239" s="55" t="e">
        <f t="shared" si="58"/>
        <v>#DIV/0!</v>
      </c>
      <c r="AU239" s="55">
        <f t="shared" si="59"/>
        <v>-1</v>
      </c>
    </row>
    <row r="240" spans="1:47" x14ac:dyDescent="0.25">
      <c r="A240" s="59">
        <v>2023</v>
      </c>
      <c r="B240" s="60" t="s">
        <v>413</v>
      </c>
      <c r="C240" s="61" t="s">
        <v>414</v>
      </c>
      <c r="D240" s="62">
        <v>0</v>
      </c>
      <c r="E240" s="62">
        <v>0</v>
      </c>
      <c r="F240" s="62">
        <v>250000000</v>
      </c>
      <c r="G240" s="62">
        <v>0</v>
      </c>
      <c r="H240" s="62">
        <v>0</v>
      </c>
      <c r="I240" s="62">
        <v>0</v>
      </c>
      <c r="J240" s="62">
        <v>0</v>
      </c>
      <c r="K240" s="62">
        <v>0</v>
      </c>
      <c r="L240" s="62">
        <v>0</v>
      </c>
      <c r="M240" s="62">
        <v>0</v>
      </c>
      <c r="N240" s="62">
        <v>0</v>
      </c>
      <c r="O240" s="62">
        <v>0</v>
      </c>
      <c r="P240" s="62">
        <v>250000000</v>
      </c>
      <c r="R240" s="62">
        <v>0</v>
      </c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>
        <f t="shared" si="61"/>
        <v>0</v>
      </c>
      <c r="AF240" s="13" t="s">
        <v>413</v>
      </c>
      <c r="AG240" s="25" t="s">
        <v>414</v>
      </c>
      <c r="AH240" s="26">
        <v>0</v>
      </c>
      <c r="AI240" s="62" t="e">
        <f t="shared" si="47"/>
        <v>#DIV/0!</v>
      </c>
      <c r="AJ240" s="62" t="e">
        <f t="shared" si="48"/>
        <v>#DIV/0!</v>
      </c>
      <c r="AK240" s="62">
        <f t="shared" si="49"/>
        <v>-1</v>
      </c>
      <c r="AL240" s="62" t="e">
        <f t="shared" si="50"/>
        <v>#DIV/0!</v>
      </c>
      <c r="AM240" s="62" t="e">
        <f t="shared" si="51"/>
        <v>#DIV/0!</v>
      </c>
      <c r="AN240" s="62" t="e">
        <f t="shared" si="52"/>
        <v>#DIV/0!</v>
      </c>
      <c r="AO240" s="62" t="e">
        <f t="shared" si="53"/>
        <v>#DIV/0!</v>
      </c>
      <c r="AP240" s="62" t="e">
        <f t="shared" si="54"/>
        <v>#DIV/0!</v>
      </c>
      <c r="AQ240" s="62" t="e">
        <f t="shared" si="55"/>
        <v>#DIV/0!</v>
      </c>
      <c r="AR240" s="62" t="e">
        <f t="shared" si="56"/>
        <v>#DIV/0!</v>
      </c>
      <c r="AS240" s="62" t="e">
        <f t="shared" si="57"/>
        <v>#DIV/0!</v>
      </c>
      <c r="AT240" s="62" t="e">
        <f t="shared" si="58"/>
        <v>#DIV/0!</v>
      </c>
      <c r="AU240" s="62">
        <f t="shared" si="59"/>
        <v>-1</v>
      </c>
    </row>
    <row r="241" spans="1:47" x14ac:dyDescent="0.25">
      <c r="A241" s="59">
        <v>2023</v>
      </c>
      <c r="B241" s="60" t="s">
        <v>415</v>
      </c>
      <c r="C241" s="61" t="s">
        <v>416</v>
      </c>
      <c r="D241" s="62">
        <v>0</v>
      </c>
      <c r="E241" s="62">
        <v>0</v>
      </c>
      <c r="F241" s="62">
        <v>8000000</v>
      </c>
      <c r="G241" s="62">
        <v>0</v>
      </c>
      <c r="H241" s="62">
        <v>0</v>
      </c>
      <c r="I241" s="62">
        <v>0</v>
      </c>
      <c r="J241" s="62">
        <v>0</v>
      </c>
      <c r="K241" s="62">
        <v>0</v>
      </c>
      <c r="L241" s="62">
        <v>0</v>
      </c>
      <c r="M241" s="62">
        <v>0</v>
      </c>
      <c r="N241" s="62">
        <v>0</v>
      </c>
      <c r="O241" s="62">
        <v>0</v>
      </c>
      <c r="P241" s="62">
        <v>8000000</v>
      </c>
      <c r="R241" s="62">
        <v>0</v>
      </c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>
        <f t="shared" si="61"/>
        <v>0</v>
      </c>
      <c r="AF241" s="13" t="s">
        <v>415</v>
      </c>
      <c r="AG241" s="25" t="s">
        <v>416</v>
      </c>
      <c r="AH241" s="26">
        <v>0</v>
      </c>
      <c r="AI241" s="62" t="e">
        <f t="shared" si="47"/>
        <v>#DIV/0!</v>
      </c>
      <c r="AJ241" s="62" t="e">
        <f t="shared" si="48"/>
        <v>#DIV/0!</v>
      </c>
      <c r="AK241" s="62">
        <f t="shared" si="49"/>
        <v>-1</v>
      </c>
      <c r="AL241" s="62" t="e">
        <f t="shared" si="50"/>
        <v>#DIV/0!</v>
      </c>
      <c r="AM241" s="62" t="e">
        <f t="shared" si="51"/>
        <v>#DIV/0!</v>
      </c>
      <c r="AN241" s="62" t="e">
        <f t="shared" si="52"/>
        <v>#DIV/0!</v>
      </c>
      <c r="AO241" s="62" t="e">
        <f t="shared" si="53"/>
        <v>#DIV/0!</v>
      </c>
      <c r="AP241" s="62" t="e">
        <f t="shared" si="54"/>
        <v>#DIV/0!</v>
      </c>
      <c r="AQ241" s="62" t="e">
        <f t="shared" si="55"/>
        <v>#DIV/0!</v>
      </c>
      <c r="AR241" s="62" t="e">
        <f t="shared" si="56"/>
        <v>#DIV/0!</v>
      </c>
      <c r="AS241" s="62" t="e">
        <f t="shared" si="57"/>
        <v>#DIV/0!</v>
      </c>
      <c r="AT241" s="62" t="e">
        <f t="shared" si="58"/>
        <v>#DIV/0!</v>
      </c>
      <c r="AU241" s="62">
        <f t="shared" si="59"/>
        <v>-1</v>
      </c>
    </row>
    <row r="242" spans="1:47" x14ac:dyDescent="0.25">
      <c r="A242" s="59">
        <v>2023</v>
      </c>
      <c r="B242" s="60" t="s">
        <v>417</v>
      </c>
      <c r="C242" s="61" t="s">
        <v>418</v>
      </c>
      <c r="D242" s="62">
        <v>0</v>
      </c>
      <c r="E242" s="62">
        <v>0</v>
      </c>
      <c r="F242" s="62">
        <v>300000000</v>
      </c>
      <c r="G242" s="62">
        <v>0</v>
      </c>
      <c r="H242" s="62">
        <v>0</v>
      </c>
      <c r="I242" s="62">
        <v>0</v>
      </c>
      <c r="J242" s="62">
        <v>0</v>
      </c>
      <c r="K242" s="62">
        <v>0</v>
      </c>
      <c r="L242" s="62">
        <v>0</v>
      </c>
      <c r="M242" s="62">
        <v>0</v>
      </c>
      <c r="N242" s="62">
        <v>0</v>
      </c>
      <c r="O242" s="62">
        <v>0</v>
      </c>
      <c r="P242" s="62">
        <v>300000000</v>
      </c>
      <c r="R242" s="62">
        <v>0</v>
      </c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>
        <f t="shared" si="61"/>
        <v>0</v>
      </c>
      <c r="AF242" s="13" t="s">
        <v>417</v>
      </c>
      <c r="AG242" s="25" t="s">
        <v>418</v>
      </c>
      <c r="AH242" s="26">
        <v>0</v>
      </c>
      <c r="AI242" s="62" t="e">
        <f t="shared" si="47"/>
        <v>#DIV/0!</v>
      </c>
      <c r="AJ242" s="62" t="e">
        <f t="shared" si="48"/>
        <v>#DIV/0!</v>
      </c>
      <c r="AK242" s="62">
        <f t="shared" si="49"/>
        <v>-1</v>
      </c>
      <c r="AL242" s="62" t="e">
        <f t="shared" si="50"/>
        <v>#DIV/0!</v>
      </c>
      <c r="AM242" s="62" t="e">
        <f t="shared" si="51"/>
        <v>#DIV/0!</v>
      </c>
      <c r="AN242" s="62" t="e">
        <f t="shared" si="52"/>
        <v>#DIV/0!</v>
      </c>
      <c r="AO242" s="62" t="e">
        <f t="shared" si="53"/>
        <v>#DIV/0!</v>
      </c>
      <c r="AP242" s="62" t="e">
        <f t="shared" si="54"/>
        <v>#DIV/0!</v>
      </c>
      <c r="AQ242" s="62" t="e">
        <f t="shared" si="55"/>
        <v>#DIV/0!</v>
      </c>
      <c r="AR242" s="62" t="e">
        <f t="shared" si="56"/>
        <v>#DIV/0!</v>
      </c>
      <c r="AS242" s="62" t="e">
        <f t="shared" si="57"/>
        <v>#DIV/0!</v>
      </c>
      <c r="AT242" s="62" t="e">
        <f t="shared" si="58"/>
        <v>#DIV/0!</v>
      </c>
      <c r="AU242" s="62">
        <f t="shared" si="59"/>
        <v>-1</v>
      </c>
    </row>
    <row r="243" spans="1:47" x14ac:dyDescent="0.25">
      <c r="A243" s="59">
        <v>2023</v>
      </c>
      <c r="B243" s="60" t="s">
        <v>419</v>
      </c>
      <c r="C243" s="61" t="s">
        <v>420</v>
      </c>
      <c r="D243" s="62">
        <v>0</v>
      </c>
      <c r="E243" s="62">
        <v>3964603.9769999981</v>
      </c>
      <c r="F243" s="62">
        <v>248715847.62800002</v>
      </c>
      <c r="G243" s="62">
        <v>0</v>
      </c>
      <c r="H243" s="62">
        <v>0</v>
      </c>
      <c r="I243" s="62">
        <v>0</v>
      </c>
      <c r="J243" s="62">
        <v>0</v>
      </c>
      <c r="K243" s="62">
        <v>0</v>
      </c>
      <c r="L243" s="62">
        <v>0</v>
      </c>
      <c r="M243" s="62">
        <v>0</v>
      </c>
      <c r="N243" s="62">
        <v>0</v>
      </c>
      <c r="O243" s="62">
        <v>0</v>
      </c>
      <c r="P243" s="62">
        <v>252680451.60500002</v>
      </c>
      <c r="R243" s="62">
        <v>0</v>
      </c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>
        <f t="shared" si="61"/>
        <v>0</v>
      </c>
      <c r="AF243" s="13" t="s">
        <v>419</v>
      </c>
      <c r="AG243" s="25" t="s">
        <v>420</v>
      </c>
      <c r="AH243" s="26">
        <v>0</v>
      </c>
      <c r="AI243" s="62" t="e">
        <f t="shared" si="47"/>
        <v>#DIV/0!</v>
      </c>
      <c r="AJ243" s="62">
        <f t="shared" si="48"/>
        <v>-1</v>
      </c>
      <c r="AK243" s="62">
        <f t="shared" si="49"/>
        <v>-1</v>
      </c>
      <c r="AL243" s="62" t="e">
        <f t="shared" si="50"/>
        <v>#DIV/0!</v>
      </c>
      <c r="AM243" s="62" t="e">
        <f t="shared" si="51"/>
        <v>#DIV/0!</v>
      </c>
      <c r="AN243" s="62" t="e">
        <f t="shared" si="52"/>
        <v>#DIV/0!</v>
      </c>
      <c r="AO243" s="62" t="e">
        <f t="shared" si="53"/>
        <v>#DIV/0!</v>
      </c>
      <c r="AP243" s="62" t="e">
        <f t="shared" si="54"/>
        <v>#DIV/0!</v>
      </c>
      <c r="AQ243" s="62" t="e">
        <f t="shared" si="55"/>
        <v>#DIV/0!</v>
      </c>
      <c r="AR243" s="62" t="e">
        <f t="shared" si="56"/>
        <v>#DIV/0!</v>
      </c>
      <c r="AS243" s="62" t="e">
        <f t="shared" si="57"/>
        <v>#DIV/0!</v>
      </c>
      <c r="AT243" s="62" t="e">
        <f t="shared" si="58"/>
        <v>#DIV/0!</v>
      </c>
      <c r="AU243" s="62">
        <f t="shared" si="59"/>
        <v>-1</v>
      </c>
    </row>
    <row r="244" spans="1:47" x14ac:dyDescent="0.25">
      <c r="A244" s="59">
        <v>2023</v>
      </c>
      <c r="B244" s="60" t="s">
        <v>421</v>
      </c>
      <c r="C244" s="61" t="s">
        <v>422</v>
      </c>
      <c r="D244" s="62">
        <v>0</v>
      </c>
      <c r="E244" s="62">
        <v>0</v>
      </c>
      <c r="F244" s="62">
        <v>5000000</v>
      </c>
      <c r="G244" s="62">
        <v>3000000</v>
      </c>
      <c r="H244" s="62">
        <v>0</v>
      </c>
      <c r="I244" s="62">
        <v>0</v>
      </c>
      <c r="J244" s="62">
        <v>0</v>
      </c>
      <c r="K244" s="62">
        <v>0</v>
      </c>
      <c r="L244" s="62">
        <v>0</v>
      </c>
      <c r="M244" s="62">
        <v>0</v>
      </c>
      <c r="N244" s="62">
        <v>0</v>
      </c>
      <c r="O244" s="62">
        <v>0</v>
      </c>
      <c r="P244" s="62">
        <v>8000000</v>
      </c>
      <c r="R244" s="62">
        <v>0</v>
      </c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>
        <f t="shared" si="61"/>
        <v>0</v>
      </c>
      <c r="AF244" s="13" t="s">
        <v>421</v>
      </c>
      <c r="AG244" s="25" t="s">
        <v>422</v>
      </c>
      <c r="AH244" s="26">
        <v>0</v>
      </c>
      <c r="AI244" s="62" t="e">
        <f t="shared" si="47"/>
        <v>#DIV/0!</v>
      </c>
      <c r="AJ244" s="62" t="e">
        <f t="shared" si="48"/>
        <v>#DIV/0!</v>
      </c>
      <c r="AK244" s="62">
        <f t="shared" si="49"/>
        <v>-1</v>
      </c>
      <c r="AL244" s="62">
        <f t="shared" si="50"/>
        <v>-1</v>
      </c>
      <c r="AM244" s="62" t="e">
        <f t="shared" si="51"/>
        <v>#DIV/0!</v>
      </c>
      <c r="AN244" s="62" t="e">
        <f t="shared" si="52"/>
        <v>#DIV/0!</v>
      </c>
      <c r="AO244" s="62" t="e">
        <f t="shared" si="53"/>
        <v>#DIV/0!</v>
      </c>
      <c r="AP244" s="62" t="e">
        <f t="shared" si="54"/>
        <v>#DIV/0!</v>
      </c>
      <c r="AQ244" s="62" t="e">
        <f t="shared" si="55"/>
        <v>#DIV/0!</v>
      </c>
      <c r="AR244" s="62" t="e">
        <f t="shared" si="56"/>
        <v>#DIV/0!</v>
      </c>
      <c r="AS244" s="62" t="e">
        <f t="shared" si="57"/>
        <v>#DIV/0!</v>
      </c>
      <c r="AT244" s="62" t="e">
        <f t="shared" si="58"/>
        <v>#DIV/0!</v>
      </c>
      <c r="AU244" s="62">
        <f t="shared" si="59"/>
        <v>-1</v>
      </c>
    </row>
    <row r="245" spans="1:47" x14ac:dyDescent="0.25">
      <c r="A245" s="59">
        <v>2023</v>
      </c>
      <c r="B245" s="60" t="s">
        <v>423</v>
      </c>
      <c r="C245" s="61" t="s">
        <v>424</v>
      </c>
      <c r="D245" s="62">
        <v>0</v>
      </c>
      <c r="E245" s="62">
        <v>0</v>
      </c>
      <c r="F245" s="62">
        <v>30000000</v>
      </c>
      <c r="G245" s="62">
        <v>1800000</v>
      </c>
      <c r="H245" s="62">
        <v>0</v>
      </c>
      <c r="I245" s="62">
        <v>1800000</v>
      </c>
      <c r="J245" s="62">
        <v>0</v>
      </c>
      <c r="K245" s="62">
        <v>1800000</v>
      </c>
      <c r="L245" s="62">
        <v>0</v>
      </c>
      <c r="M245" s="62">
        <v>0</v>
      </c>
      <c r="N245" s="62">
        <v>0</v>
      </c>
      <c r="O245" s="62">
        <v>0</v>
      </c>
      <c r="P245" s="62">
        <v>35400000</v>
      </c>
      <c r="R245" s="62">
        <v>0</v>
      </c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>
        <f t="shared" si="61"/>
        <v>0</v>
      </c>
      <c r="AF245" s="13" t="s">
        <v>423</v>
      </c>
      <c r="AG245" s="25" t="s">
        <v>424</v>
      </c>
      <c r="AH245" s="26">
        <v>0</v>
      </c>
      <c r="AI245" s="62" t="e">
        <f t="shared" si="47"/>
        <v>#DIV/0!</v>
      </c>
      <c r="AJ245" s="62" t="e">
        <f t="shared" si="48"/>
        <v>#DIV/0!</v>
      </c>
      <c r="AK245" s="62">
        <f t="shared" si="49"/>
        <v>-1</v>
      </c>
      <c r="AL245" s="62">
        <f t="shared" si="50"/>
        <v>-1</v>
      </c>
      <c r="AM245" s="62" t="e">
        <f t="shared" si="51"/>
        <v>#DIV/0!</v>
      </c>
      <c r="AN245" s="62">
        <f t="shared" si="52"/>
        <v>-1</v>
      </c>
      <c r="AO245" s="62" t="e">
        <f t="shared" si="53"/>
        <v>#DIV/0!</v>
      </c>
      <c r="AP245" s="62">
        <f t="shared" si="54"/>
        <v>-1</v>
      </c>
      <c r="AQ245" s="62" t="e">
        <f t="shared" si="55"/>
        <v>#DIV/0!</v>
      </c>
      <c r="AR245" s="62" t="e">
        <f t="shared" si="56"/>
        <v>#DIV/0!</v>
      </c>
      <c r="AS245" s="62" t="e">
        <f t="shared" si="57"/>
        <v>#DIV/0!</v>
      </c>
      <c r="AT245" s="62" t="e">
        <f t="shared" si="58"/>
        <v>#DIV/0!</v>
      </c>
      <c r="AU245" s="62">
        <f t="shared" si="59"/>
        <v>-1</v>
      </c>
    </row>
    <row r="246" spans="1:47" x14ac:dyDescent="0.25">
      <c r="A246" s="59">
        <v>2023</v>
      </c>
      <c r="B246" s="60" t="s">
        <v>425</v>
      </c>
      <c r="C246" s="61" t="s">
        <v>426</v>
      </c>
      <c r="D246" s="62">
        <v>0</v>
      </c>
      <c r="E246" s="62">
        <v>0</v>
      </c>
      <c r="F246" s="62">
        <v>40000000</v>
      </c>
      <c r="G246" s="62">
        <v>0</v>
      </c>
      <c r="H246" s="62">
        <v>0</v>
      </c>
      <c r="I246" s="62">
        <v>0</v>
      </c>
      <c r="J246" s="62">
        <v>0</v>
      </c>
      <c r="K246" s="62">
        <v>0</v>
      </c>
      <c r="L246" s="62">
        <v>0</v>
      </c>
      <c r="M246" s="62">
        <v>0</v>
      </c>
      <c r="N246" s="62">
        <v>0</v>
      </c>
      <c r="O246" s="62">
        <v>0</v>
      </c>
      <c r="P246" s="62">
        <v>40000000</v>
      </c>
      <c r="R246" s="62">
        <v>0</v>
      </c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>
        <f t="shared" si="61"/>
        <v>0</v>
      </c>
      <c r="AF246" s="13" t="s">
        <v>425</v>
      </c>
      <c r="AG246" s="25" t="s">
        <v>426</v>
      </c>
      <c r="AH246" s="26">
        <v>0</v>
      </c>
      <c r="AI246" s="62" t="e">
        <f t="shared" si="47"/>
        <v>#DIV/0!</v>
      </c>
      <c r="AJ246" s="62" t="e">
        <f t="shared" si="48"/>
        <v>#DIV/0!</v>
      </c>
      <c r="AK246" s="62">
        <f t="shared" si="49"/>
        <v>-1</v>
      </c>
      <c r="AL246" s="62" t="e">
        <f t="shared" si="50"/>
        <v>#DIV/0!</v>
      </c>
      <c r="AM246" s="62" t="e">
        <f t="shared" si="51"/>
        <v>#DIV/0!</v>
      </c>
      <c r="AN246" s="62" t="e">
        <f t="shared" si="52"/>
        <v>#DIV/0!</v>
      </c>
      <c r="AO246" s="62" t="e">
        <f t="shared" si="53"/>
        <v>#DIV/0!</v>
      </c>
      <c r="AP246" s="62" t="e">
        <f t="shared" si="54"/>
        <v>#DIV/0!</v>
      </c>
      <c r="AQ246" s="62" t="e">
        <f t="shared" si="55"/>
        <v>#DIV/0!</v>
      </c>
      <c r="AR246" s="62" t="e">
        <f t="shared" si="56"/>
        <v>#DIV/0!</v>
      </c>
      <c r="AS246" s="62" t="e">
        <f t="shared" si="57"/>
        <v>#DIV/0!</v>
      </c>
      <c r="AT246" s="62" t="e">
        <f t="shared" si="58"/>
        <v>#DIV/0!</v>
      </c>
      <c r="AU246" s="62">
        <f t="shared" si="59"/>
        <v>-1</v>
      </c>
    </row>
    <row r="247" spans="1:47" x14ac:dyDescent="0.25">
      <c r="A247" s="59">
        <v>2023</v>
      </c>
      <c r="B247" s="60" t="s">
        <v>427</v>
      </c>
      <c r="C247" s="61" t="s">
        <v>428</v>
      </c>
      <c r="D247" s="62">
        <v>0</v>
      </c>
      <c r="E247" s="62">
        <v>0</v>
      </c>
      <c r="F247" s="62">
        <v>80000000</v>
      </c>
      <c r="G247" s="62">
        <v>0</v>
      </c>
      <c r="H247" s="62">
        <v>0</v>
      </c>
      <c r="I247" s="62">
        <v>0</v>
      </c>
      <c r="J247" s="62">
        <v>0</v>
      </c>
      <c r="K247" s="62">
        <v>0</v>
      </c>
      <c r="L247" s="62">
        <v>0</v>
      </c>
      <c r="M247" s="62">
        <v>0</v>
      </c>
      <c r="N247" s="62">
        <v>0</v>
      </c>
      <c r="O247" s="62">
        <v>0</v>
      </c>
      <c r="P247" s="62">
        <v>80000000</v>
      </c>
      <c r="R247" s="62">
        <v>0</v>
      </c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>
        <f t="shared" si="61"/>
        <v>0</v>
      </c>
      <c r="AF247" s="13" t="s">
        <v>427</v>
      </c>
      <c r="AG247" s="25" t="s">
        <v>428</v>
      </c>
      <c r="AH247" s="26">
        <v>0</v>
      </c>
      <c r="AI247" s="62" t="e">
        <f t="shared" si="47"/>
        <v>#DIV/0!</v>
      </c>
      <c r="AJ247" s="62" t="e">
        <f t="shared" si="48"/>
        <v>#DIV/0!</v>
      </c>
      <c r="AK247" s="62">
        <f t="shared" si="49"/>
        <v>-1</v>
      </c>
      <c r="AL247" s="62" t="e">
        <f t="shared" si="50"/>
        <v>#DIV/0!</v>
      </c>
      <c r="AM247" s="62" t="e">
        <f t="shared" si="51"/>
        <v>#DIV/0!</v>
      </c>
      <c r="AN247" s="62" t="e">
        <f t="shared" si="52"/>
        <v>#DIV/0!</v>
      </c>
      <c r="AO247" s="62" t="e">
        <f t="shared" si="53"/>
        <v>#DIV/0!</v>
      </c>
      <c r="AP247" s="62" t="e">
        <f t="shared" si="54"/>
        <v>#DIV/0!</v>
      </c>
      <c r="AQ247" s="62" t="e">
        <f t="shared" si="55"/>
        <v>#DIV/0!</v>
      </c>
      <c r="AR247" s="62" t="e">
        <f t="shared" si="56"/>
        <v>#DIV/0!</v>
      </c>
      <c r="AS247" s="62" t="e">
        <f t="shared" si="57"/>
        <v>#DIV/0!</v>
      </c>
      <c r="AT247" s="62" t="e">
        <f t="shared" si="58"/>
        <v>#DIV/0!</v>
      </c>
      <c r="AU247" s="62">
        <f t="shared" si="59"/>
        <v>-1</v>
      </c>
    </row>
    <row r="248" spans="1:47" x14ac:dyDescent="0.25">
      <c r="A248" s="59">
        <v>2023</v>
      </c>
      <c r="B248" s="60" t="s">
        <v>429</v>
      </c>
      <c r="C248" s="61" t="s">
        <v>430</v>
      </c>
      <c r="D248" s="62">
        <v>0</v>
      </c>
      <c r="E248" s="62">
        <v>0</v>
      </c>
      <c r="F248" s="62">
        <v>73000000</v>
      </c>
      <c r="G248" s="62">
        <v>0</v>
      </c>
      <c r="H248" s="62">
        <v>0</v>
      </c>
      <c r="I248" s="62">
        <v>0</v>
      </c>
      <c r="J248" s="62">
        <v>0</v>
      </c>
      <c r="K248" s="62">
        <v>0</v>
      </c>
      <c r="L248" s="62">
        <v>0</v>
      </c>
      <c r="M248" s="62">
        <v>0</v>
      </c>
      <c r="N248" s="62">
        <v>0</v>
      </c>
      <c r="O248" s="62">
        <v>0</v>
      </c>
      <c r="P248" s="62">
        <v>73000000</v>
      </c>
      <c r="R248" s="62">
        <v>0</v>
      </c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>
        <f t="shared" si="61"/>
        <v>0</v>
      </c>
      <c r="AF248" s="13" t="s">
        <v>429</v>
      </c>
      <c r="AG248" s="25" t="s">
        <v>430</v>
      </c>
      <c r="AH248" s="26">
        <v>0</v>
      </c>
      <c r="AI248" s="62" t="e">
        <f t="shared" si="47"/>
        <v>#DIV/0!</v>
      </c>
      <c r="AJ248" s="62" t="e">
        <f t="shared" si="48"/>
        <v>#DIV/0!</v>
      </c>
      <c r="AK248" s="62">
        <f t="shared" si="49"/>
        <v>-1</v>
      </c>
      <c r="AL248" s="62" t="e">
        <f t="shared" si="50"/>
        <v>#DIV/0!</v>
      </c>
      <c r="AM248" s="62" t="e">
        <f t="shared" si="51"/>
        <v>#DIV/0!</v>
      </c>
      <c r="AN248" s="62" t="e">
        <f t="shared" si="52"/>
        <v>#DIV/0!</v>
      </c>
      <c r="AO248" s="62" t="e">
        <f t="shared" si="53"/>
        <v>#DIV/0!</v>
      </c>
      <c r="AP248" s="62" t="e">
        <f t="shared" si="54"/>
        <v>#DIV/0!</v>
      </c>
      <c r="AQ248" s="62" t="e">
        <f t="shared" si="55"/>
        <v>#DIV/0!</v>
      </c>
      <c r="AR248" s="62" t="e">
        <f t="shared" si="56"/>
        <v>#DIV/0!</v>
      </c>
      <c r="AS248" s="62" t="e">
        <f t="shared" si="57"/>
        <v>#DIV/0!</v>
      </c>
      <c r="AT248" s="62" t="e">
        <f t="shared" si="58"/>
        <v>#DIV/0!</v>
      </c>
      <c r="AU248" s="62">
        <f t="shared" si="59"/>
        <v>-1</v>
      </c>
    </row>
    <row r="249" spans="1:47" x14ac:dyDescent="0.25">
      <c r="A249" s="59">
        <v>2023</v>
      </c>
      <c r="B249" s="60" t="s">
        <v>431</v>
      </c>
      <c r="C249" s="61" t="s">
        <v>432</v>
      </c>
      <c r="D249" s="62">
        <v>0</v>
      </c>
      <c r="E249" s="62">
        <v>0</v>
      </c>
      <c r="F249" s="62">
        <v>1400000</v>
      </c>
      <c r="G249" s="62">
        <v>5000000</v>
      </c>
      <c r="H249" s="62">
        <v>0</v>
      </c>
      <c r="I249" s="62">
        <v>0</v>
      </c>
      <c r="J249" s="62">
        <v>0</v>
      </c>
      <c r="K249" s="62">
        <v>22108000</v>
      </c>
      <c r="L249" s="62">
        <v>0</v>
      </c>
      <c r="M249" s="62">
        <v>0</v>
      </c>
      <c r="N249" s="62">
        <v>0</v>
      </c>
      <c r="O249" s="62">
        <v>0</v>
      </c>
      <c r="P249" s="62">
        <v>28508000</v>
      </c>
      <c r="R249" s="62">
        <v>0</v>
      </c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>
        <f t="shared" si="61"/>
        <v>0</v>
      </c>
      <c r="AF249" s="13" t="s">
        <v>431</v>
      </c>
      <c r="AG249" s="25" t="s">
        <v>432</v>
      </c>
      <c r="AH249" s="26">
        <v>0</v>
      </c>
      <c r="AI249" s="62" t="e">
        <f t="shared" si="47"/>
        <v>#DIV/0!</v>
      </c>
      <c r="AJ249" s="62" t="e">
        <f t="shared" si="48"/>
        <v>#DIV/0!</v>
      </c>
      <c r="AK249" s="62">
        <f t="shared" si="49"/>
        <v>-1</v>
      </c>
      <c r="AL249" s="62">
        <f t="shared" si="50"/>
        <v>-1</v>
      </c>
      <c r="AM249" s="62" t="e">
        <f t="shared" si="51"/>
        <v>#DIV/0!</v>
      </c>
      <c r="AN249" s="62" t="e">
        <f t="shared" si="52"/>
        <v>#DIV/0!</v>
      </c>
      <c r="AO249" s="62" t="e">
        <f t="shared" si="53"/>
        <v>#DIV/0!</v>
      </c>
      <c r="AP249" s="62">
        <f t="shared" si="54"/>
        <v>-1</v>
      </c>
      <c r="AQ249" s="62" t="e">
        <f t="shared" si="55"/>
        <v>#DIV/0!</v>
      </c>
      <c r="AR249" s="62" t="e">
        <f t="shared" si="56"/>
        <v>#DIV/0!</v>
      </c>
      <c r="AS249" s="62" t="e">
        <f t="shared" si="57"/>
        <v>#DIV/0!</v>
      </c>
      <c r="AT249" s="62" t="e">
        <f t="shared" si="58"/>
        <v>#DIV/0!</v>
      </c>
      <c r="AU249" s="62">
        <f t="shared" si="59"/>
        <v>-1</v>
      </c>
    </row>
    <row r="250" spans="1:47" x14ac:dyDescent="0.25">
      <c r="A250" s="56">
        <v>2023</v>
      </c>
      <c r="B250" s="57" t="s">
        <v>433</v>
      </c>
      <c r="C250" s="58" t="s">
        <v>434</v>
      </c>
      <c r="D250" s="55">
        <v>1526676771.484</v>
      </c>
      <c r="E250" s="55">
        <v>65000000</v>
      </c>
      <c r="F250" s="55">
        <v>168143024.86999989</v>
      </c>
      <c r="G250" s="55">
        <v>0</v>
      </c>
      <c r="H250" s="55">
        <v>0</v>
      </c>
      <c r="I250" s="55">
        <v>56000000</v>
      </c>
      <c r="J250" s="55">
        <v>66197174.516000003</v>
      </c>
      <c r="K250" s="55">
        <v>9000000</v>
      </c>
      <c r="L250" s="55">
        <v>0</v>
      </c>
      <c r="M250" s="55">
        <v>0</v>
      </c>
      <c r="N250" s="55">
        <v>0</v>
      </c>
      <c r="O250" s="55">
        <v>8000000</v>
      </c>
      <c r="P250" s="55">
        <v>1899016970.8699999</v>
      </c>
      <c r="R250" s="55">
        <v>1600000</v>
      </c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>
        <f t="shared" si="61"/>
        <v>1600000</v>
      </c>
      <c r="AF250" s="14" t="s">
        <v>433</v>
      </c>
      <c r="AG250" s="9" t="s">
        <v>434</v>
      </c>
      <c r="AH250" s="10">
        <f>+AH251+AH253</f>
        <v>1600000</v>
      </c>
      <c r="AI250" s="55">
        <f t="shared" si="47"/>
        <v>-0.99895197200226948</v>
      </c>
      <c r="AJ250" s="55">
        <f t="shared" si="48"/>
        <v>-1</v>
      </c>
      <c r="AK250" s="55">
        <f t="shared" si="49"/>
        <v>-1</v>
      </c>
      <c r="AL250" s="55" t="e">
        <f t="shared" si="50"/>
        <v>#DIV/0!</v>
      </c>
      <c r="AM250" s="55" t="e">
        <f t="shared" si="51"/>
        <v>#DIV/0!</v>
      </c>
      <c r="AN250" s="55">
        <f t="shared" si="52"/>
        <v>-1</v>
      </c>
      <c r="AO250" s="55">
        <f t="shared" si="53"/>
        <v>-1</v>
      </c>
      <c r="AP250" s="55">
        <f t="shared" si="54"/>
        <v>-1</v>
      </c>
      <c r="AQ250" s="55" t="e">
        <f t="shared" si="55"/>
        <v>#DIV/0!</v>
      </c>
      <c r="AR250" s="55" t="e">
        <f t="shared" si="56"/>
        <v>#DIV/0!</v>
      </c>
      <c r="AS250" s="55" t="e">
        <f t="shared" si="57"/>
        <v>#DIV/0!</v>
      </c>
      <c r="AT250" s="55">
        <f t="shared" si="58"/>
        <v>-1</v>
      </c>
      <c r="AU250" s="55">
        <f t="shared" si="59"/>
        <v>-0.99915745881972451</v>
      </c>
    </row>
    <row r="251" spans="1:47" x14ac:dyDescent="0.25">
      <c r="A251" s="56">
        <v>2023</v>
      </c>
      <c r="B251" s="57">
        <v>20202070201</v>
      </c>
      <c r="C251" s="58" t="s">
        <v>436</v>
      </c>
      <c r="D251" s="55">
        <v>66197174.516000003</v>
      </c>
      <c r="E251" s="55">
        <v>10000000</v>
      </c>
      <c r="F251" s="55">
        <v>168143024.86999989</v>
      </c>
      <c r="G251" s="55">
        <v>0</v>
      </c>
      <c r="H251" s="55">
        <v>0</v>
      </c>
      <c r="I251" s="55">
        <v>1000000</v>
      </c>
      <c r="J251" s="55">
        <v>66197174.516000003</v>
      </c>
      <c r="K251" s="55">
        <v>9000000</v>
      </c>
      <c r="L251" s="55">
        <v>0</v>
      </c>
      <c r="M251" s="55">
        <v>0</v>
      </c>
      <c r="N251" s="55">
        <v>0</v>
      </c>
      <c r="O251" s="55">
        <v>8000000</v>
      </c>
      <c r="P251" s="55">
        <v>328537373.90199989</v>
      </c>
      <c r="R251" s="55">
        <v>1600000</v>
      </c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>
        <f t="shared" si="61"/>
        <v>1600000</v>
      </c>
      <c r="AF251" s="14" t="s">
        <v>435</v>
      </c>
      <c r="AG251" s="9" t="s">
        <v>436</v>
      </c>
      <c r="AH251" s="10">
        <f>+AH252</f>
        <v>1600000</v>
      </c>
      <c r="AI251" s="55">
        <f t="shared" si="47"/>
        <v>-0.97582978410032772</v>
      </c>
      <c r="AJ251" s="55">
        <f t="shared" si="48"/>
        <v>-1</v>
      </c>
      <c r="AK251" s="55">
        <f t="shared" si="49"/>
        <v>-1</v>
      </c>
      <c r="AL251" s="55" t="e">
        <f t="shared" si="50"/>
        <v>#DIV/0!</v>
      </c>
      <c r="AM251" s="55" t="e">
        <f t="shared" si="51"/>
        <v>#DIV/0!</v>
      </c>
      <c r="AN251" s="55">
        <f t="shared" si="52"/>
        <v>-1</v>
      </c>
      <c r="AO251" s="55">
        <f t="shared" si="53"/>
        <v>-1</v>
      </c>
      <c r="AP251" s="55">
        <f t="shared" si="54"/>
        <v>-1</v>
      </c>
      <c r="AQ251" s="55" t="e">
        <f t="shared" si="55"/>
        <v>#DIV/0!</v>
      </c>
      <c r="AR251" s="55" t="e">
        <f t="shared" si="56"/>
        <v>#DIV/0!</v>
      </c>
      <c r="AS251" s="55" t="e">
        <f t="shared" si="57"/>
        <v>#DIV/0!</v>
      </c>
      <c r="AT251" s="55">
        <f t="shared" si="58"/>
        <v>-1</v>
      </c>
      <c r="AU251" s="55">
        <f t="shared" si="59"/>
        <v>-0.99512993002592987</v>
      </c>
    </row>
    <row r="252" spans="1:47" x14ac:dyDescent="0.25">
      <c r="A252" s="59">
        <v>2023</v>
      </c>
      <c r="B252" s="60" t="s">
        <v>437</v>
      </c>
      <c r="C252" s="61" t="s">
        <v>840</v>
      </c>
      <c r="D252" s="62">
        <v>66197174.516000003</v>
      </c>
      <c r="E252" s="62">
        <v>10000000</v>
      </c>
      <c r="F252" s="62">
        <v>168143024.86999989</v>
      </c>
      <c r="G252" s="62">
        <v>0</v>
      </c>
      <c r="H252" s="62">
        <v>0</v>
      </c>
      <c r="I252" s="62">
        <v>1000000</v>
      </c>
      <c r="J252" s="62">
        <v>66197174.516000003</v>
      </c>
      <c r="K252" s="62">
        <v>9000000</v>
      </c>
      <c r="L252" s="62">
        <v>0</v>
      </c>
      <c r="M252" s="62">
        <v>0</v>
      </c>
      <c r="N252" s="62">
        <v>0</v>
      </c>
      <c r="O252" s="62">
        <v>8000000</v>
      </c>
      <c r="P252" s="62">
        <v>328537373.90199989</v>
      </c>
      <c r="R252" s="62">
        <v>1600000</v>
      </c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>
        <f t="shared" si="61"/>
        <v>1600000</v>
      </c>
      <c r="AF252" s="13" t="s">
        <v>437</v>
      </c>
      <c r="AG252" s="25" t="s">
        <v>438</v>
      </c>
      <c r="AH252" s="26">
        <v>1600000</v>
      </c>
      <c r="AI252" s="62">
        <f t="shared" si="47"/>
        <v>-0.97582978410032772</v>
      </c>
      <c r="AJ252" s="62">
        <f t="shared" si="48"/>
        <v>-1</v>
      </c>
      <c r="AK252" s="62">
        <f t="shared" si="49"/>
        <v>-1</v>
      </c>
      <c r="AL252" s="62" t="e">
        <f t="shared" si="50"/>
        <v>#DIV/0!</v>
      </c>
      <c r="AM252" s="62" t="e">
        <f t="shared" si="51"/>
        <v>#DIV/0!</v>
      </c>
      <c r="AN252" s="62">
        <f t="shared" si="52"/>
        <v>-1</v>
      </c>
      <c r="AO252" s="62">
        <f t="shared" si="53"/>
        <v>-1</v>
      </c>
      <c r="AP252" s="62">
        <f t="shared" si="54"/>
        <v>-1</v>
      </c>
      <c r="AQ252" s="62" t="e">
        <f t="shared" si="55"/>
        <v>#DIV/0!</v>
      </c>
      <c r="AR252" s="62" t="e">
        <f t="shared" si="56"/>
        <v>#DIV/0!</v>
      </c>
      <c r="AS252" s="62" t="e">
        <f t="shared" si="57"/>
        <v>#DIV/0!</v>
      </c>
      <c r="AT252" s="62">
        <f t="shared" si="58"/>
        <v>-1</v>
      </c>
      <c r="AU252" s="62">
        <f t="shared" si="59"/>
        <v>-0.99512993002592987</v>
      </c>
    </row>
    <row r="253" spans="1:47" x14ac:dyDescent="0.25">
      <c r="A253" s="56">
        <v>2023</v>
      </c>
      <c r="B253" s="57" t="s">
        <v>439</v>
      </c>
      <c r="C253" s="58" t="s">
        <v>440</v>
      </c>
      <c r="D253" s="55">
        <v>1460479596.9679999</v>
      </c>
      <c r="E253" s="55">
        <v>55000000</v>
      </c>
      <c r="F253" s="55">
        <v>0</v>
      </c>
      <c r="G253" s="55">
        <v>0</v>
      </c>
      <c r="H253" s="55">
        <v>0</v>
      </c>
      <c r="I253" s="55">
        <v>55000000</v>
      </c>
      <c r="J253" s="55">
        <v>0</v>
      </c>
      <c r="K253" s="55">
        <v>0</v>
      </c>
      <c r="L253" s="55">
        <v>0</v>
      </c>
      <c r="M253" s="55">
        <v>0</v>
      </c>
      <c r="N253" s="55">
        <v>0</v>
      </c>
      <c r="O253" s="55">
        <v>0</v>
      </c>
      <c r="P253" s="55">
        <v>1570479596.9679999</v>
      </c>
      <c r="R253" s="55">
        <v>0</v>
      </c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>
        <f t="shared" si="61"/>
        <v>0</v>
      </c>
      <c r="AF253" s="14" t="s">
        <v>439</v>
      </c>
      <c r="AG253" s="9" t="s">
        <v>440</v>
      </c>
      <c r="AH253" s="10">
        <v>0</v>
      </c>
      <c r="AI253" s="55">
        <f t="shared" si="47"/>
        <v>-1</v>
      </c>
      <c r="AJ253" s="55">
        <f t="shared" si="48"/>
        <v>-1</v>
      </c>
      <c r="AK253" s="55" t="e">
        <f t="shared" si="49"/>
        <v>#DIV/0!</v>
      </c>
      <c r="AL253" s="55" t="e">
        <f t="shared" si="50"/>
        <v>#DIV/0!</v>
      </c>
      <c r="AM253" s="55" t="e">
        <f t="shared" si="51"/>
        <v>#DIV/0!</v>
      </c>
      <c r="AN253" s="55">
        <f t="shared" si="52"/>
        <v>-1</v>
      </c>
      <c r="AO253" s="55" t="e">
        <f t="shared" si="53"/>
        <v>#DIV/0!</v>
      </c>
      <c r="AP253" s="55" t="e">
        <f t="shared" si="54"/>
        <v>#DIV/0!</v>
      </c>
      <c r="AQ253" s="55" t="e">
        <f t="shared" si="55"/>
        <v>#DIV/0!</v>
      </c>
      <c r="AR253" s="55" t="e">
        <f t="shared" si="56"/>
        <v>#DIV/0!</v>
      </c>
      <c r="AS253" s="55" t="e">
        <f t="shared" si="57"/>
        <v>#DIV/0!</v>
      </c>
      <c r="AT253" s="55" t="e">
        <f t="shared" si="58"/>
        <v>#DIV/0!</v>
      </c>
      <c r="AU253" s="55">
        <f t="shared" si="59"/>
        <v>-1</v>
      </c>
    </row>
    <row r="254" spans="1:47" x14ac:dyDescent="0.25">
      <c r="A254" s="59">
        <v>2023</v>
      </c>
      <c r="B254" s="60" t="s">
        <v>441</v>
      </c>
      <c r="C254" s="61" t="s">
        <v>442</v>
      </c>
      <c r="D254" s="62">
        <v>1460479596.9679999</v>
      </c>
      <c r="E254" s="62">
        <v>55000000</v>
      </c>
      <c r="F254" s="62">
        <v>0</v>
      </c>
      <c r="G254" s="62">
        <v>0</v>
      </c>
      <c r="H254" s="62">
        <v>0</v>
      </c>
      <c r="I254" s="62">
        <v>55000000</v>
      </c>
      <c r="J254" s="62">
        <v>0</v>
      </c>
      <c r="K254" s="62">
        <v>0</v>
      </c>
      <c r="L254" s="62">
        <v>0</v>
      </c>
      <c r="M254" s="62">
        <v>0</v>
      </c>
      <c r="N254" s="62">
        <v>0</v>
      </c>
      <c r="O254" s="62">
        <v>0</v>
      </c>
      <c r="P254" s="62">
        <v>1570479596.9679999</v>
      </c>
      <c r="R254" s="62">
        <v>0</v>
      </c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>
        <f t="shared" si="61"/>
        <v>0</v>
      </c>
      <c r="AF254" s="13" t="s">
        <v>441</v>
      </c>
      <c r="AG254" s="25" t="s">
        <v>442</v>
      </c>
      <c r="AH254" s="26">
        <v>0</v>
      </c>
      <c r="AI254" s="62">
        <f t="shared" si="47"/>
        <v>-1</v>
      </c>
      <c r="AJ254" s="62">
        <f t="shared" si="48"/>
        <v>-1</v>
      </c>
      <c r="AK254" s="62" t="e">
        <f t="shared" si="49"/>
        <v>#DIV/0!</v>
      </c>
      <c r="AL254" s="62" t="e">
        <f t="shared" si="50"/>
        <v>#DIV/0!</v>
      </c>
      <c r="AM254" s="62" t="e">
        <f t="shared" si="51"/>
        <v>#DIV/0!</v>
      </c>
      <c r="AN254" s="62">
        <f t="shared" si="52"/>
        <v>-1</v>
      </c>
      <c r="AO254" s="62" t="e">
        <f t="shared" si="53"/>
        <v>#DIV/0!</v>
      </c>
      <c r="AP254" s="62" t="e">
        <f t="shared" si="54"/>
        <v>#DIV/0!</v>
      </c>
      <c r="AQ254" s="62" t="e">
        <f t="shared" si="55"/>
        <v>#DIV/0!</v>
      </c>
      <c r="AR254" s="62" t="e">
        <f t="shared" si="56"/>
        <v>#DIV/0!</v>
      </c>
      <c r="AS254" s="62" t="e">
        <f t="shared" si="57"/>
        <v>#DIV/0!</v>
      </c>
      <c r="AT254" s="62" t="e">
        <f t="shared" si="58"/>
        <v>#DIV/0!</v>
      </c>
      <c r="AU254" s="62">
        <f t="shared" si="59"/>
        <v>-1</v>
      </c>
    </row>
    <row r="255" spans="1:47" x14ac:dyDescent="0.25">
      <c r="A255" s="56">
        <v>2023</v>
      </c>
      <c r="B255" s="57" t="s">
        <v>443</v>
      </c>
      <c r="C255" s="58" t="s">
        <v>444</v>
      </c>
      <c r="D255" s="55">
        <v>0</v>
      </c>
      <c r="E255" s="55">
        <v>0</v>
      </c>
      <c r="F255" s="55">
        <v>0</v>
      </c>
      <c r="G255" s="55">
        <v>0</v>
      </c>
      <c r="H255" s="55">
        <v>0</v>
      </c>
      <c r="I255" s="55">
        <v>16000000</v>
      </c>
      <c r="J255" s="55">
        <v>0</v>
      </c>
      <c r="K255" s="55">
        <v>0</v>
      </c>
      <c r="L255" s="55">
        <v>0</v>
      </c>
      <c r="M255" s="55">
        <v>0</v>
      </c>
      <c r="N255" s="55">
        <v>0</v>
      </c>
      <c r="O255" s="55">
        <v>0</v>
      </c>
      <c r="P255" s="55">
        <v>16000000</v>
      </c>
      <c r="R255" s="55">
        <v>0</v>
      </c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>
        <f t="shared" si="61"/>
        <v>0</v>
      </c>
      <c r="AF255" s="14" t="s">
        <v>443</v>
      </c>
      <c r="AG255" s="9" t="s">
        <v>444</v>
      </c>
      <c r="AH255" s="10">
        <f>+AH256</f>
        <v>0</v>
      </c>
      <c r="AI255" s="55" t="e">
        <f t="shared" si="47"/>
        <v>#DIV/0!</v>
      </c>
      <c r="AJ255" s="55" t="e">
        <f t="shared" si="48"/>
        <v>#DIV/0!</v>
      </c>
      <c r="AK255" s="55" t="e">
        <f t="shared" si="49"/>
        <v>#DIV/0!</v>
      </c>
      <c r="AL255" s="55" t="e">
        <f t="shared" si="50"/>
        <v>#DIV/0!</v>
      </c>
      <c r="AM255" s="55" t="e">
        <f t="shared" si="51"/>
        <v>#DIV/0!</v>
      </c>
      <c r="AN255" s="55">
        <f t="shared" si="52"/>
        <v>-1</v>
      </c>
      <c r="AO255" s="55" t="e">
        <f t="shared" si="53"/>
        <v>#DIV/0!</v>
      </c>
      <c r="AP255" s="55" t="e">
        <f t="shared" si="54"/>
        <v>#DIV/0!</v>
      </c>
      <c r="AQ255" s="55" t="e">
        <f t="shared" si="55"/>
        <v>#DIV/0!</v>
      </c>
      <c r="AR255" s="55" t="e">
        <f t="shared" si="56"/>
        <v>#DIV/0!</v>
      </c>
      <c r="AS255" s="55" t="e">
        <f t="shared" si="57"/>
        <v>#DIV/0!</v>
      </c>
      <c r="AT255" s="55" t="e">
        <f t="shared" si="58"/>
        <v>#DIV/0!</v>
      </c>
      <c r="AU255" s="55">
        <f t="shared" si="59"/>
        <v>-1</v>
      </c>
    </row>
    <row r="256" spans="1:47" x14ac:dyDescent="0.25">
      <c r="A256" s="59">
        <v>2023</v>
      </c>
      <c r="B256" s="60" t="s">
        <v>445</v>
      </c>
      <c r="C256" s="61" t="s">
        <v>446</v>
      </c>
      <c r="D256" s="62">
        <v>0</v>
      </c>
      <c r="E256" s="62">
        <v>0</v>
      </c>
      <c r="F256" s="62">
        <v>0</v>
      </c>
      <c r="G256" s="62">
        <v>0</v>
      </c>
      <c r="H256" s="62">
        <v>0</v>
      </c>
      <c r="I256" s="62">
        <v>16000000</v>
      </c>
      <c r="J256" s="62">
        <v>0</v>
      </c>
      <c r="K256" s="62">
        <v>0</v>
      </c>
      <c r="L256" s="62">
        <v>0</v>
      </c>
      <c r="M256" s="62">
        <v>0</v>
      </c>
      <c r="N256" s="62">
        <v>0</v>
      </c>
      <c r="O256" s="62">
        <v>0</v>
      </c>
      <c r="P256" s="62">
        <v>16000000</v>
      </c>
      <c r="R256" s="62">
        <v>0</v>
      </c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>
        <f t="shared" si="61"/>
        <v>0</v>
      </c>
      <c r="AF256" s="13" t="s">
        <v>445</v>
      </c>
      <c r="AG256" s="25" t="s">
        <v>446</v>
      </c>
      <c r="AH256" s="26">
        <v>0</v>
      </c>
      <c r="AI256" s="62" t="e">
        <f t="shared" si="47"/>
        <v>#DIV/0!</v>
      </c>
      <c r="AJ256" s="62" t="e">
        <f t="shared" si="48"/>
        <v>#DIV/0!</v>
      </c>
      <c r="AK256" s="62" t="e">
        <f t="shared" si="49"/>
        <v>#DIV/0!</v>
      </c>
      <c r="AL256" s="62" t="e">
        <f t="shared" si="50"/>
        <v>#DIV/0!</v>
      </c>
      <c r="AM256" s="62" t="e">
        <f t="shared" si="51"/>
        <v>#DIV/0!</v>
      </c>
      <c r="AN256" s="62">
        <f t="shared" si="52"/>
        <v>-1</v>
      </c>
      <c r="AO256" s="62" t="e">
        <f t="shared" si="53"/>
        <v>#DIV/0!</v>
      </c>
      <c r="AP256" s="62" t="e">
        <f t="shared" si="54"/>
        <v>#DIV/0!</v>
      </c>
      <c r="AQ256" s="62" t="e">
        <f t="shared" si="55"/>
        <v>#DIV/0!</v>
      </c>
      <c r="AR256" s="62" t="e">
        <f t="shared" si="56"/>
        <v>#DIV/0!</v>
      </c>
      <c r="AS256" s="62" t="e">
        <f t="shared" si="57"/>
        <v>#DIV/0!</v>
      </c>
      <c r="AT256" s="62" t="e">
        <f t="shared" si="58"/>
        <v>#DIV/0!</v>
      </c>
      <c r="AU256" s="62">
        <f t="shared" si="59"/>
        <v>-1</v>
      </c>
    </row>
    <row r="257" spans="1:47" x14ac:dyDescent="0.25">
      <c r="A257" s="56">
        <v>2023</v>
      </c>
      <c r="B257" s="57" t="s">
        <v>447</v>
      </c>
      <c r="C257" s="58" t="s">
        <v>448</v>
      </c>
      <c r="D257" s="55">
        <v>1642761911.25</v>
      </c>
      <c r="E257" s="55">
        <v>1692541002.4481816</v>
      </c>
      <c r="F257" s="55">
        <v>402979780.87818182</v>
      </c>
      <c r="G257" s="55">
        <v>182869366.21818185</v>
      </c>
      <c r="H257" s="55">
        <v>178410498.87818182</v>
      </c>
      <c r="I257" s="55">
        <v>212710498.87818182</v>
      </c>
      <c r="J257" s="55">
        <v>194360498.87818182</v>
      </c>
      <c r="K257" s="55">
        <v>245410498.87818182</v>
      </c>
      <c r="L257" s="55">
        <v>456062458.87818182</v>
      </c>
      <c r="M257" s="55">
        <v>179860498.87818182</v>
      </c>
      <c r="N257" s="55">
        <v>171710498.87818182</v>
      </c>
      <c r="O257" s="55">
        <v>197910498.87818182</v>
      </c>
      <c r="P257" s="55">
        <v>5757588011.8199978</v>
      </c>
      <c r="R257" s="55">
        <v>70577614</v>
      </c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>
        <f t="shared" si="61"/>
        <v>70577614</v>
      </c>
      <c r="AF257" s="11" t="s">
        <v>447</v>
      </c>
      <c r="AG257" s="5" t="s">
        <v>448</v>
      </c>
      <c r="AH257" s="6">
        <f>+AH258+AH260+AH269+AH273+AH278+AH281+AH293</f>
        <v>70577614</v>
      </c>
      <c r="AI257" s="55">
        <f t="shared" si="47"/>
        <v>-0.95703722279128289</v>
      </c>
      <c r="AJ257" s="55">
        <f t="shared" si="48"/>
        <v>-1</v>
      </c>
      <c r="AK257" s="55">
        <f t="shared" si="49"/>
        <v>-1</v>
      </c>
      <c r="AL257" s="55">
        <f t="shared" si="50"/>
        <v>-1</v>
      </c>
      <c r="AM257" s="55">
        <f t="shared" si="51"/>
        <v>-1</v>
      </c>
      <c r="AN257" s="55">
        <f t="shared" si="52"/>
        <v>-1</v>
      </c>
      <c r="AO257" s="55">
        <f t="shared" si="53"/>
        <v>-1</v>
      </c>
      <c r="AP257" s="55">
        <f t="shared" si="54"/>
        <v>-1</v>
      </c>
      <c r="AQ257" s="55">
        <f t="shared" si="55"/>
        <v>-1</v>
      </c>
      <c r="AR257" s="55">
        <f t="shared" si="56"/>
        <v>-1</v>
      </c>
      <c r="AS257" s="55">
        <f t="shared" si="57"/>
        <v>-1</v>
      </c>
      <c r="AT257" s="55">
        <f t="shared" si="58"/>
        <v>-1</v>
      </c>
      <c r="AU257" s="55">
        <f t="shared" si="59"/>
        <v>-0.98774180892152963</v>
      </c>
    </row>
    <row r="258" spans="1:47" x14ac:dyDescent="0.25">
      <c r="A258" s="56">
        <v>2023</v>
      </c>
      <c r="B258" s="57" t="s">
        <v>449</v>
      </c>
      <c r="C258" s="58" t="s">
        <v>450</v>
      </c>
      <c r="D258" s="55">
        <v>708500000</v>
      </c>
      <c r="E258" s="55">
        <v>0</v>
      </c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55">
        <v>0</v>
      </c>
      <c r="L258" s="55">
        <v>0</v>
      </c>
      <c r="M258" s="55">
        <v>0</v>
      </c>
      <c r="N258" s="55">
        <v>0</v>
      </c>
      <c r="O258" s="55">
        <v>0</v>
      </c>
      <c r="P258" s="55">
        <v>708500000</v>
      </c>
      <c r="R258" s="55">
        <v>2600000</v>
      </c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>
        <f t="shared" si="61"/>
        <v>2600000</v>
      </c>
      <c r="AF258" s="14" t="s">
        <v>449</v>
      </c>
      <c r="AG258" s="9" t="s">
        <v>450</v>
      </c>
      <c r="AH258" s="10">
        <f>+AH259</f>
        <v>2600000</v>
      </c>
      <c r="AI258" s="55">
        <f t="shared" si="47"/>
        <v>-0.9963302752293578</v>
      </c>
      <c r="AJ258" s="55" t="e">
        <f t="shared" si="48"/>
        <v>#DIV/0!</v>
      </c>
      <c r="AK258" s="55" t="e">
        <f t="shared" si="49"/>
        <v>#DIV/0!</v>
      </c>
      <c r="AL258" s="55" t="e">
        <f t="shared" si="50"/>
        <v>#DIV/0!</v>
      </c>
      <c r="AM258" s="55" t="e">
        <f t="shared" si="51"/>
        <v>#DIV/0!</v>
      </c>
      <c r="AN258" s="55" t="e">
        <f t="shared" si="52"/>
        <v>#DIV/0!</v>
      </c>
      <c r="AO258" s="55" t="e">
        <f t="shared" si="53"/>
        <v>#DIV/0!</v>
      </c>
      <c r="AP258" s="55" t="e">
        <f t="shared" si="54"/>
        <v>#DIV/0!</v>
      </c>
      <c r="AQ258" s="55" t="e">
        <f t="shared" si="55"/>
        <v>#DIV/0!</v>
      </c>
      <c r="AR258" s="55" t="e">
        <f t="shared" si="56"/>
        <v>#DIV/0!</v>
      </c>
      <c r="AS258" s="55" t="e">
        <f t="shared" si="57"/>
        <v>#DIV/0!</v>
      </c>
      <c r="AT258" s="55" t="e">
        <f t="shared" si="58"/>
        <v>#DIV/0!</v>
      </c>
      <c r="AU258" s="55">
        <f t="shared" si="59"/>
        <v>-0.9963302752293578</v>
      </c>
    </row>
    <row r="259" spans="1:47" x14ac:dyDescent="0.25">
      <c r="A259" s="59">
        <v>2023</v>
      </c>
      <c r="B259" s="60" t="s">
        <v>451</v>
      </c>
      <c r="C259" s="61" t="s">
        <v>452</v>
      </c>
      <c r="D259" s="62">
        <v>708500000</v>
      </c>
      <c r="E259" s="62">
        <v>0</v>
      </c>
      <c r="F259" s="62">
        <v>0</v>
      </c>
      <c r="G259" s="62">
        <v>0</v>
      </c>
      <c r="H259" s="62">
        <v>0</v>
      </c>
      <c r="I259" s="62">
        <v>0</v>
      </c>
      <c r="J259" s="62">
        <v>0</v>
      </c>
      <c r="K259" s="62">
        <v>0</v>
      </c>
      <c r="L259" s="62">
        <v>0</v>
      </c>
      <c r="M259" s="62">
        <v>0</v>
      </c>
      <c r="N259" s="62">
        <v>0</v>
      </c>
      <c r="O259" s="62">
        <v>0</v>
      </c>
      <c r="P259" s="62">
        <v>708500000</v>
      </c>
      <c r="R259" s="62">
        <v>2600000</v>
      </c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>
        <f t="shared" ref="AD259:AD290" si="62">SUM(R259:AC259)</f>
        <v>2600000</v>
      </c>
      <c r="AF259" s="13" t="s">
        <v>451</v>
      </c>
      <c r="AG259" s="25" t="s">
        <v>452</v>
      </c>
      <c r="AH259" s="26">
        <v>2600000</v>
      </c>
      <c r="AI259" s="62">
        <f t="shared" si="47"/>
        <v>-0.9963302752293578</v>
      </c>
      <c r="AJ259" s="62" t="e">
        <f t="shared" si="48"/>
        <v>#DIV/0!</v>
      </c>
      <c r="AK259" s="62" t="e">
        <f t="shared" si="49"/>
        <v>#DIV/0!</v>
      </c>
      <c r="AL259" s="62" t="e">
        <f t="shared" si="50"/>
        <v>#DIV/0!</v>
      </c>
      <c r="AM259" s="62" t="e">
        <f t="shared" si="51"/>
        <v>#DIV/0!</v>
      </c>
      <c r="AN259" s="62" t="e">
        <f t="shared" si="52"/>
        <v>#DIV/0!</v>
      </c>
      <c r="AO259" s="62" t="e">
        <f t="shared" si="53"/>
        <v>#DIV/0!</v>
      </c>
      <c r="AP259" s="62" t="e">
        <f t="shared" si="54"/>
        <v>#DIV/0!</v>
      </c>
      <c r="AQ259" s="62" t="e">
        <f t="shared" si="55"/>
        <v>#DIV/0!</v>
      </c>
      <c r="AR259" s="62" t="e">
        <f t="shared" si="56"/>
        <v>#DIV/0!</v>
      </c>
      <c r="AS259" s="62" t="e">
        <f t="shared" si="57"/>
        <v>#DIV/0!</v>
      </c>
      <c r="AT259" s="62" t="e">
        <f t="shared" si="58"/>
        <v>#DIV/0!</v>
      </c>
      <c r="AU259" s="62">
        <f t="shared" si="59"/>
        <v>-0.9963302752293578</v>
      </c>
    </row>
    <row r="260" spans="1:47" x14ac:dyDescent="0.25">
      <c r="A260" s="56">
        <v>2023</v>
      </c>
      <c r="B260" s="57" t="s">
        <v>453</v>
      </c>
      <c r="C260" s="58" t="s">
        <v>454</v>
      </c>
      <c r="D260" s="55">
        <v>659491718.7249999</v>
      </c>
      <c r="E260" s="55">
        <v>848602134.44818151</v>
      </c>
      <c r="F260" s="55">
        <v>203910498.87818182</v>
      </c>
      <c r="G260" s="55">
        <v>149669366.21818185</v>
      </c>
      <c r="H260" s="55">
        <v>148910498.87818182</v>
      </c>
      <c r="I260" s="55">
        <v>148910498.87818182</v>
      </c>
      <c r="J260" s="55">
        <v>153910498.87818182</v>
      </c>
      <c r="K260" s="55">
        <v>163910498.87818182</v>
      </c>
      <c r="L260" s="55">
        <v>409262458.87818182</v>
      </c>
      <c r="M260" s="55">
        <v>142910498.87818182</v>
      </c>
      <c r="N260" s="55">
        <v>142910498.87818182</v>
      </c>
      <c r="O260" s="55">
        <v>154510498.87818182</v>
      </c>
      <c r="P260" s="55">
        <v>3326909669.2949996</v>
      </c>
      <c r="R260" s="55">
        <v>13524000</v>
      </c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>
        <f t="shared" si="62"/>
        <v>13524000</v>
      </c>
      <c r="AF260" s="14" t="s">
        <v>453</v>
      </c>
      <c r="AG260" s="9" t="s">
        <v>454</v>
      </c>
      <c r="AH260" s="10">
        <f>+AH261+AH265+AH266+AH267+AH268</f>
        <v>13524000</v>
      </c>
      <c r="AI260" s="55">
        <f t="shared" si="47"/>
        <v>-0.97949329822344688</v>
      </c>
      <c r="AJ260" s="55">
        <f t="shared" si="48"/>
        <v>-1</v>
      </c>
      <c r="AK260" s="55">
        <f t="shared" si="49"/>
        <v>-1</v>
      </c>
      <c r="AL260" s="55">
        <f t="shared" si="50"/>
        <v>-1</v>
      </c>
      <c r="AM260" s="55">
        <f t="shared" si="51"/>
        <v>-1</v>
      </c>
      <c r="AN260" s="55">
        <f t="shared" si="52"/>
        <v>-1</v>
      </c>
      <c r="AO260" s="55">
        <f t="shared" si="53"/>
        <v>-1</v>
      </c>
      <c r="AP260" s="55">
        <f t="shared" si="54"/>
        <v>-1</v>
      </c>
      <c r="AQ260" s="55">
        <f t="shared" si="55"/>
        <v>-1</v>
      </c>
      <c r="AR260" s="55">
        <f t="shared" si="56"/>
        <v>-1</v>
      </c>
      <c r="AS260" s="55">
        <f t="shared" si="57"/>
        <v>-1</v>
      </c>
      <c r="AT260" s="55">
        <f t="shared" si="58"/>
        <v>-1</v>
      </c>
      <c r="AU260" s="55">
        <f t="shared" si="59"/>
        <v>-0.99593496627671718</v>
      </c>
    </row>
    <row r="261" spans="1:47" x14ac:dyDescent="0.25">
      <c r="A261" s="56">
        <v>2023</v>
      </c>
      <c r="B261" s="57" t="s">
        <v>455</v>
      </c>
      <c r="C261" s="58" t="s">
        <v>841</v>
      </c>
      <c r="D261" s="55">
        <v>38259000</v>
      </c>
      <c r="E261" s="55">
        <v>168259000</v>
      </c>
      <c r="F261" s="55">
        <v>38259000</v>
      </c>
      <c r="G261" s="55">
        <v>38259000</v>
      </c>
      <c r="H261" s="55">
        <v>38259000</v>
      </c>
      <c r="I261" s="55">
        <v>38259000</v>
      </c>
      <c r="J261" s="55">
        <v>38259000</v>
      </c>
      <c r="K261" s="55">
        <v>38259000</v>
      </c>
      <c r="L261" s="55">
        <v>38259000</v>
      </c>
      <c r="M261" s="55">
        <v>38259000</v>
      </c>
      <c r="N261" s="55">
        <v>38259000</v>
      </c>
      <c r="O261" s="55">
        <v>38259000</v>
      </c>
      <c r="P261" s="55">
        <v>589108000</v>
      </c>
      <c r="R261" s="55">
        <v>13524000</v>
      </c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>
        <f t="shared" si="62"/>
        <v>13524000</v>
      </c>
      <c r="AF261" s="14" t="s">
        <v>455</v>
      </c>
      <c r="AG261" s="9" t="s">
        <v>456</v>
      </c>
      <c r="AH261" s="10">
        <f>+AH262+AH263+AH264</f>
        <v>13524000</v>
      </c>
      <c r="AI261" s="55">
        <f t="shared" si="47"/>
        <v>-0.64651454559711441</v>
      </c>
      <c r="AJ261" s="55">
        <f t="shared" si="48"/>
        <v>-1</v>
      </c>
      <c r="AK261" s="55">
        <f t="shared" si="49"/>
        <v>-1</v>
      </c>
      <c r="AL261" s="55">
        <f t="shared" si="50"/>
        <v>-1</v>
      </c>
      <c r="AM261" s="55">
        <f t="shared" si="51"/>
        <v>-1</v>
      </c>
      <c r="AN261" s="55">
        <f t="shared" si="52"/>
        <v>-1</v>
      </c>
      <c r="AO261" s="55">
        <f t="shared" si="53"/>
        <v>-1</v>
      </c>
      <c r="AP261" s="55">
        <f t="shared" si="54"/>
        <v>-1</v>
      </c>
      <c r="AQ261" s="55">
        <f t="shared" si="55"/>
        <v>-1</v>
      </c>
      <c r="AR261" s="55">
        <f t="shared" si="56"/>
        <v>-1</v>
      </c>
      <c r="AS261" s="55">
        <f t="shared" si="57"/>
        <v>-1</v>
      </c>
      <c r="AT261" s="55">
        <f t="shared" si="58"/>
        <v>-1</v>
      </c>
      <c r="AU261" s="55">
        <f t="shared" si="59"/>
        <v>-0.97704325862150909</v>
      </c>
    </row>
    <row r="262" spans="1:47" x14ac:dyDescent="0.25">
      <c r="A262" s="59">
        <v>2023</v>
      </c>
      <c r="B262" s="60" t="s">
        <v>457</v>
      </c>
      <c r="C262" s="61" t="s">
        <v>458</v>
      </c>
      <c r="D262" s="62">
        <v>0</v>
      </c>
      <c r="E262" s="62">
        <v>30000000</v>
      </c>
      <c r="F262" s="62">
        <v>0</v>
      </c>
      <c r="G262" s="62">
        <v>0</v>
      </c>
      <c r="H262" s="62">
        <v>0</v>
      </c>
      <c r="I262" s="62">
        <v>0</v>
      </c>
      <c r="J262" s="62">
        <v>0</v>
      </c>
      <c r="K262" s="62">
        <v>0</v>
      </c>
      <c r="L262" s="62">
        <v>0</v>
      </c>
      <c r="M262" s="62">
        <v>0</v>
      </c>
      <c r="N262" s="62">
        <v>0</v>
      </c>
      <c r="O262" s="62">
        <v>0</v>
      </c>
      <c r="P262" s="62">
        <v>30000000</v>
      </c>
      <c r="R262" s="62">
        <v>0</v>
      </c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>
        <f t="shared" si="62"/>
        <v>0</v>
      </c>
      <c r="AF262" s="13" t="s">
        <v>457</v>
      </c>
      <c r="AG262" s="25" t="s">
        <v>458</v>
      </c>
      <c r="AH262" s="26">
        <v>0</v>
      </c>
      <c r="AI262" s="62" t="e">
        <f t="shared" si="47"/>
        <v>#DIV/0!</v>
      </c>
      <c r="AJ262" s="62">
        <f t="shared" si="48"/>
        <v>-1</v>
      </c>
      <c r="AK262" s="62" t="e">
        <f t="shared" si="49"/>
        <v>#DIV/0!</v>
      </c>
      <c r="AL262" s="62" t="e">
        <f t="shared" si="50"/>
        <v>#DIV/0!</v>
      </c>
      <c r="AM262" s="62" t="e">
        <f t="shared" si="51"/>
        <v>#DIV/0!</v>
      </c>
      <c r="AN262" s="62" t="e">
        <f t="shared" si="52"/>
        <v>#DIV/0!</v>
      </c>
      <c r="AO262" s="62" t="e">
        <f t="shared" si="53"/>
        <v>#DIV/0!</v>
      </c>
      <c r="AP262" s="62" t="e">
        <f t="shared" si="54"/>
        <v>#DIV/0!</v>
      </c>
      <c r="AQ262" s="62" t="e">
        <f t="shared" si="55"/>
        <v>#DIV/0!</v>
      </c>
      <c r="AR262" s="62" t="e">
        <f t="shared" si="56"/>
        <v>#DIV/0!</v>
      </c>
      <c r="AS262" s="62" t="e">
        <f t="shared" si="57"/>
        <v>#DIV/0!</v>
      </c>
      <c r="AT262" s="62" t="e">
        <f t="shared" si="58"/>
        <v>#DIV/0!</v>
      </c>
      <c r="AU262" s="62">
        <f t="shared" si="59"/>
        <v>-1</v>
      </c>
    </row>
    <row r="263" spans="1:47" x14ac:dyDescent="0.25">
      <c r="A263" s="59">
        <v>2023</v>
      </c>
      <c r="B263" s="60" t="s">
        <v>459</v>
      </c>
      <c r="C263" s="61" t="s">
        <v>460</v>
      </c>
      <c r="D263" s="62">
        <v>0</v>
      </c>
      <c r="E263" s="62">
        <v>100000000</v>
      </c>
      <c r="F263" s="62">
        <v>0</v>
      </c>
      <c r="G263" s="62">
        <v>0</v>
      </c>
      <c r="H263" s="62">
        <v>0</v>
      </c>
      <c r="I263" s="62">
        <v>0</v>
      </c>
      <c r="J263" s="62">
        <v>0</v>
      </c>
      <c r="K263" s="62">
        <v>0</v>
      </c>
      <c r="L263" s="62">
        <v>0</v>
      </c>
      <c r="M263" s="62">
        <v>0</v>
      </c>
      <c r="N263" s="62">
        <v>0</v>
      </c>
      <c r="O263" s="62">
        <v>0</v>
      </c>
      <c r="P263" s="62">
        <v>100000000</v>
      </c>
      <c r="R263" s="62">
        <v>0</v>
      </c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>
        <f t="shared" si="62"/>
        <v>0</v>
      </c>
      <c r="AF263" s="13" t="s">
        <v>459</v>
      </c>
      <c r="AG263" s="25" t="s">
        <v>460</v>
      </c>
      <c r="AH263" s="26">
        <v>0</v>
      </c>
      <c r="AI263" s="62" t="e">
        <f t="shared" si="47"/>
        <v>#DIV/0!</v>
      </c>
      <c r="AJ263" s="62">
        <f t="shared" si="48"/>
        <v>-1</v>
      </c>
      <c r="AK263" s="62" t="e">
        <f t="shared" si="49"/>
        <v>#DIV/0!</v>
      </c>
      <c r="AL263" s="62" t="e">
        <f t="shared" si="50"/>
        <v>#DIV/0!</v>
      </c>
      <c r="AM263" s="62" t="e">
        <f t="shared" si="51"/>
        <v>#DIV/0!</v>
      </c>
      <c r="AN263" s="62" t="e">
        <f t="shared" si="52"/>
        <v>#DIV/0!</v>
      </c>
      <c r="AO263" s="62" t="e">
        <f t="shared" si="53"/>
        <v>#DIV/0!</v>
      </c>
      <c r="AP263" s="62" t="e">
        <f t="shared" si="54"/>
        <v>#DIV/0!</v>
      </c>
      <c r="AQ263" s="62" t="e">
        <f t="shared" si="55"/>
        <v>#DIV/0!</v>
      </c>
      <c r="AR263" s="62" t="e">
        <f t="shared" si="56"/>
        <v>#DIV/0!</v>
      </c>
      <c r="AS263" s="62" t="e">
        <f t="shared" si="57"/>
        <v>#DIV/0!</v>
      </c>
      <c r="AT263" s="62" t="e">
        <f t="shared" si="58"/>
        <v>#DIV/0!</v>
      </c>
      <c r="AU263" s="62">
        <f t="shared" si="59"/>
        <v>-1</v>
      </c>
    </row>
    <row r="264" spans="1:47" x14ac:dyDescent="0.25">
      <c r="A264" s="59">
        <v>2023</v>
      </c>
      <c r="B264" s="60" t="s">
        <v>461</v>
      </c>
      <c r="C264" s="61" t="s">
        <v>842</v>
      </c>
      <c r="D264" s="62">
        <v>38259000</v>
      </c>
      <c r="E264" s="62">
        <v>38259000</v>
      </c>
      <c r="F264" s="62">
        <v>38259000</v>
      </c>
      <c r="G264" s="62">
        <v>38259000</v>
      </c>
      <c r="H264" s="62">
        <v>38259000</v>
      </c>
      <c r="I264" s="62">
        <v>38259000</v>
      </c>
      <c r="J264" s="62">
        <v>38259000</v>
      </c>
      <c r="K264" s="62">
        <v>38259000</v>
      </c>
      <c r="L264" s="62">
        <v>38259000</v>
      </c>
      <c r="M264" s="62">
        <v>38259000</v>
      </c>
      <c r="N264" s="62">
        <v>38259000</v>
      </c>
      <c r="O264" s="62">
        <v>38259000</v>
      </c>
      <c r="P264" s="62">
        <v>459108000</v>
      </c>
      <c r="R264" s="62">
        <v>13524000</v>
      </c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>
        <f t="shared" si="62"/>
        <v>13524000</v>
      </c>
      <c r="AF264" s="13" t="s">
        <v>461</v>
      </c>
      <c r="AG264" s="25" t="s">
        <v>462</v>
      </c>
      <c r="AH264" s="26">
        <v>13524000</v>
      </c>
      <c r="AI264" s="62">
        <f t="shared" si="47"/>
        <v>-0.64651454559711441</v>
      </c>
      <c r="AJ264" s="62">
        <f t="shared" si="48"/>
        <v>-1</v>
      </c>
      <c r="AK264" s="62">
        <f t="shared" si="49"/>
        <v>-1</v>
      </c>
      <c r="AL264" s="62">
        <f t="shared" si="50"/>
        <v>-1</v>
      </c>
      <c r="AM264" s="62">
        <f t="shared" si="51"/>
        <v>-1</v>
      </c>
      <c r="AN264" s="62">
        <f t="shared" si="52"/>
        <v>-1</v>
      </c>
      <c r="AO264" s="62">
        <f t="shared" si="53"/>
        <v>-1</v>
      </c>
      <c r="AP264" s="62">
        <f t="shared" si="54"/>
        <v>-1</v>
      </c>
      <c r="AQ264" s="62">
        <f t="shared" si="55"/>
        <v>-1</v>
      </c>
      <c r="AR264" s="62">
        <f t="shared" si="56"/>
        <v>-1</v>
      </c>
      <c r="AS264" s="62">
        <f t="shared" si="57"/>
        <v>-1</v>
      </c>
      <c r="AT264" s="62">
        <f t="shared" si="58"/>
        <v>-1</v>
      </c>
      <c r="AU264" s="62">
        <f t="shared" si="59"/>
        <v>-0.97054287879975953</v>
      </c>
    </row>
    <row r="265" spans="1:47" x14ac:dyDescent="0.25">
      <c r="A265" s="59">
        <v>2023</v>
      </c>
      <c r="B265" s="60" t="s">
        <v>463</v>
      </c>
      <c r="C265" s="61" t="s">
        <v>464</v>
      </c>
      <c r="D265" s="62">
        <v>5000000</v>
      </c>
      <c r="E265" s="62">
        <v>5000000</v>
      </c>
      <c r="F265" s="62">
        <v>5000000</v>
      </c>
      <c r="G265" s="62">
        <v>5000000</v>
      </c>
      <c r="H265" s="62">
        <v>5000000</v>
      </c>
      <c r="I265" s="62">
        <v>5000000</v>
      </c>
      <c r="J265" s="62">
        <v>5000000</v>
      </c>
      <c r="K265" s="62">
        <v>5000000</v>
      </c>
      <c r="L265" s="62">
        <v>5000000</v>
      </c>
      <c r="M265" s="62">
        <v>5000000</v>
      </c>
      <c r="N265" s="62">
        <v>5000000</v>
      </c>
      <c r="O265" s="62">
        <v>5000000</v>
      </c>
      <c r="P265" s="62">
        <v>60000000</v>
      </c>
      <c r="R265" s="62">
        <v>0</v>
      </c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>
        <f t="shared" si="62"/>
        <v>0</v>
      </c>
      <c r="AF265" s="13" t="s">
        <v>463</v>
      </c>
      <c r="AG265" s="25" t="s">
        <v>464</v>
      </c>
      <c r="AH265" s="26">
        <v>0</v>
      </c>
      <c r="AI265" s="62">
        <f t="shared" ref="AI265:AI328" si="63">+(R265-D265)/D265</f>
        <v>-1</v>
      </c>
      <c r="AJ265" s="62">
        <f t="shared" si="48"/>
        <v>-1</v>
      </c>
      <c r="AK265" s="62">
        <f t="shared" si="49"/>
        <v>-1</v>
      </c>
      <c r="AL265" s="62">
        <f t="shared" si="50"/>
        <v>-1</v>
      </c>
      <c r="AM265" s="62">
        <f t="shared" si="51"/>
        <v>-1</v>
      </c>
      <c r="AN265" s="62">
        <f t="shared" si="52"/>
        <v>-1</v>
      </c>
      <c r="AO265" s="62">
        <f t="shared" si="53"/>
        <v>-1</v>
      </c>
      <c r="AP265" s="62">
        <f t="shared" si="54"/>
        <v>-1</v>
      </c>
      <c r="AQ265" s="62">
        <f t="shared" si="55"/>
        <v>-1</v>
      </c>
      <c r="AR265" s="62">
        <f t="shared" si="56"/>
        <v>-1</v>
      </c>
      <c r="AS265" s="62">
        <f t="shared" si="57"/>
        <v>-1</v>
      </c>
      <c r="AT265" s="62">
        <f t="shared" si="58"/>
        <v>-1</v>
      </c>
      <c r="AU265" s="62">
        <f t="shared" si="59"/>
        <v>-1</v>
      </c>
    </row>
    <row r="266" spans="1:47" x14ac:dyDescent="0.25">
      <c r="A266" s="59">
        <v>2023</v>
      </c>
      <c r="B266" s="60" t="s">
        <v>465</v>
      </c>
      <c r="C266" s="61" t="s">
        <v>466</v>
      </c>
      <c r="D266" s="62">
        <v>54500000</v>
      </c>
      <c r="E266" s="62">
        <v>54500000</v>
      </c>
      <c r="F266" s="62">
        <v>54500000</v>
      </c>
      <c r="G266" s="62">
        <v>54500000</v>
      </c>
      <c r="H266" s="62">
        <v>54500000</v>
      </c>
      <c r="I266" s="62">
        <v>54500000</v>
      </c>
      <c r="J266" s="62">
        <v>54500000</v>
      </c>
      <c r="K266" s="62">
        <v>54500000</v>
      </c>
      <c r="L266" s="62">
        <v>54500000</v>
      </c>
      <c r="M266" s="62">
        <v>54500000</v>
      </c>
      <c r="N266" s="62">
        <v>54500000</v>
      </c>
      <c r="O266" s="62">
        <v>54500000</v>
      </c>
      <c r="P266" s="62">
        <v>654000000</v>
      </c>
      <c r="R266" s="62">
        <v>0</v>
      </c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>
        <f t="shared" si="62"/>
        <v>0</v>
      </c>
      <c r="AF266" s="13" t="s">
        <v>465</v>
      </c>
      <c r="AG266" s="25" t="s">
        <v>466</v>
      </c>
      <c r="AH266" s="26">
        <v>0</v>
      </c>
      <c r="AI266" s="62">
        <f t="shared" si="63"/>
        <v>-1</v>
      </c>
      <c r="AJ266" s="62">
        <f t="shared" si="48"/>
        <v>-1</v>
      </c>
      <c r="AK266" s="62">
        <f t="shared" si="49"/>
        <v>-1</v>
      </c>
      <c r="AL266" s="62">
        <f t="shared" si="50"/>
        <v>-1</v>
      </c>
      <c r="AM266" s="62">
        <f t="shared" si="51"/>
        <v>-1</v>
      </c>
      <c r="AN266" s="62">
        <f t="shared" si="52"/>
        <v>-1</v>
      </c>
      <c r="AO266" s="62">
        <f t="shared" si="53"/>
        <v>-1</v>
      </c>
      <c r="AP266" s="62">
        <f t="shared" si="54"/>
        <v>-1</v>
      </c>
      <c r="AQ266" s="62">
        <f t="shared" si="55"/>
        <v>-1</v>
      </c>
      <c r="AR266" s="62">
        <f t="shared" si="56"/>
        <v>-1</v>
      </c>
      <c r="AS266" s="62">
        <f t="shared" si="57"/>
        <v>-1</v>
      </c>
      <c r="AT266" s="62">
        <f t="shared" si="58"/>
        <v>-1</v>
      </c>
      <c r="AU266" s="62">
        <f t="shared" si="59"/>
        <v>-1</v>
      </c>
    </row>
    <row r="267" spans="1:47" x14ac:dyDescent="0.25">
      <c r="A267" s="59">
        <v>2023</v>
      </c>
      <c r="B267" s="60" t="s">
        <v>467</v>
      </c>
      <c r="C267" s="61" t="s">
        <v>468</v>
      </c>
      <c r="D267" s="62">
        <v>25547908.724999964</v>
      </c>
      <c r="E267" s="62">
        <v>2851498.8781818184</v>
      </c>
      <c r="F267" s="62">
        <v>22851498.878181819</v>
      </c>
      <c r="G267" s="62">
        <v>3610366.2181818527</v>
      </c>
      <c r="H267" s="62">
        <v>2851498.8781818184</v>
      </c>
      <c r="I267" s="62">
        <v>2851498.8781818184</v>
      </c>
      <c r="J267" s="62">
        <v>2851498.8781818184</v>
      </c>
      <c r="K267" s="62">
        <v>2851498.8781818184</v>
      </c>
      <c r="L267" s="62">
        <v>2851498.8781818184</v>
      </c>
      <c r="M267" s="62">
        <v>2851498.8781818184</v>
      </c>
      <c r="N267" s="62">
        <v>2851498.8781818184</v>
      </c>
      <c r="O267" s="62">
        <v>4451498.8781818189</v>
      </c>
      <c r="P267" s="62">
        <v>79273263.724999979</v>
      </c>
      <c r="R267" s="62">
        <v>0</v>
      </c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>
        <f t="shared" si="62"/>
        <v>0</v>
      </c>
      <c r="AF267" s="13" t="s">
        <v>467</v>
      </c>
      <c r="AG267" s="25" t="s">
        <v>468</v>
      </c>
      <c r="AH267" s="26">
        <v>0</v>
      </c>
      <c r="AI267" s="62">
        <f t="shared" si="63"/>
        <v>-1</v>
      </c>
      <c r="AJ267" s="62">
        <f t="shared" si="48"/>
        <v>-1</v>
      </c>
      <c r="AK267" s="62">
        <f t="shared" si="49"/>
        <v>-1</v>
      </c>
      <c r="AL267" s="62">
        <f t="shared" si="50"/>
        <v>-1</v>
      </c>
      <c r="AM267" s="62">
        <f t="shared" si="51"/>
        <v>-1</v>
      </c>
      <c r="AN267" s="62">
        <f t="shared" si="52"/>
        <v>-1</v>
      </c>
      <c r="AO267" s="62">
        <f t="shared" si="53"/>
        <v>-1</v>
      </c>
      <c r="AP267" s="62">
        <f t="shared" si="54"/>
        <v>-1</v>
      </c>
      <c r="AQ267" s="62">
        <f t="shared" si="55"/>
        <v>-1</v>
      </c>
      <c r="AR267" s="62">
        <f t="shared" si="56"/>
        <v>-1</v>
      </c>
      <c r="AS267" s="62">
        <f t="shared" si="57"/>
        <v>-1</v>
      </c>
      <c r="AT267" s="62">
        <f t="shared" si="58"/>
        <v>-1</v>
      </c>
      <c r="AU267" s="62">
        <f t="shared" si="59"/>
        <v>-1</v>
      </c>
    </row>
    <row r="268" spans="1:47" x14ac:dyDescent="0.25">
      <c r="A268" s="59">
        <v>2023</v>
      </c>
      <c r="B268" s="60" t="s">
        <v>469</v>
      </c>
      <c r="C268" s="61" t="s">
        <v>470</v>
      </c>
      <c r="D268" s="62">
        <v>536184809.99999988</v>
      </c>
      <c r="E268" s="62">
        <v>617991635.56999969</v>
      </c>
      <c r="F268" s="62">
        <v>83300000</v>
      </c>
      <c r="G268" s="62">
        <v>48300000</v>
      </c>
      <c r="H268" s="62">
        <v>48300000</v>
      </c>
      <c r="I268" s="62">
        <v>48300000</v>
      </c>
      <c r="J268" s="62">
        <v>53300000</v>
      </c>
      <c r="K268" s="62">
        <v>63300000</v>
      </c>
      <c r="L268" s="62">
        <v>308651960</v>
      </c>
      <c r="M268" s="62">
        <v>42300000</v>
      </c>
      <c r="N268" s="62">
        <v>42300000</v>
      </c>
      <c r="O268" s="62">
        <v>52300000</v>
      </c>
      <c r="P268" s="62">
        <v>1944528405.5699997</v>
      </c>
      <c r="R268" s="62">
        <v>0</v>
      </c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>
        <f t="shared" si="62"/>
        <v>0</v>
      </c>
      <c r="AF268" s="13" t="s">
        <v>469</v>
      </c>
      <c r="AG268" s="25" t="s">
        <v>470</v>
      </c>
      <c r="AH268" s="26">
        <v>0</v>
      </c>
      <c r="AI268" s="62">
        <f t="shared" si="63"/>
        <v>-1</v>
      </c>
      <c r="AJ268" s="62">
        <f t="shared" si="48"/>
        <v>-1</v>
      </c>
      <c r="AK268" s="62">
        <f t="shared" si="49"/>
        <v>-1</v>
      </c>
      <c r="AL268" s="62">
        <f t="shared" si="50"/>
        <v>-1</v>
      </c>
      <c r="AM268" s="62">
        <f t="shared" si="51"/>
        <v>-1</v>
      </c>
      <c r="AN268" s="62">
        <f t="shared" si="52"/>
        <v>-1</v>
      </c>
      <c r="AO268" s="62">
        <f t="shared" si="53"/>
        <v>-1</v>
      </c>
      <c r="AP268" s="62">
        <f t="shared" si="54"/>
        <v>-1</v>
      </c>
      <c r="AQ268" s="62">
        <f t="shared" si="55"/>
        <v>-1</v>
      </c>
      <c r="AR268" s="62">
        <f t="shared" si="56"/>
        <v>-1</v>
      </c>
      <c r="AS268" s="62">
        <f t="shared" si="57"/>
        <v>-1</v>
      </c>
      <c r="AT268" s="62">
        <f t="shared" si="58"/>
        <v>-1</v>
      </c>
      <c r="AU268" s="62">
        <f t="shared" si="59"/>
        <v>-1</v>
      </c>
    </row>
    <row r="269" spans="1:47" x14ac:dyDescent="0.25">
      <c r="A269" s="56">
        <v>2023</v>
      </c>
      <c r="B269" s="57" t="s">
        <v>471</v>
      </c>
      <c r="C269" s="58" t="s">
        <v>472</v>
      </c>
      <c r="D269" s="55">
        <v>27000000</v>
      </c>
      <c r="E269" s="55">
        <v>42000000</v>
      </c>
      <c r="F269" s="55">
        <v>27000000</v>
      </c>
      <c r="G269" s="55">
        <v>27000000</v>
      </c>
      <c r="H269" s="55">
        <v>27000000</v>
      </c>
      <c r="I269" s="55">
        <v>27000000</v>
      </c>
      <c r="J269" s="55">
        <v>27000000</v>
      </c>
      <c r="K269" s="55">
        <v>27000000</v>
      </c>
      <c r="L269" s="55">
        <v>27000000</v>
      </c>
      <c r="M269" s="55">
        <v>27000000</v>
      </c>
      <c r="N269" s="55">
        <v>27000000</v>
      </c>
      <c r="O269" s="55">
        <v>27000000</v>
      </c>
      <c r="P269" s="55">
        <v>339000000</v>
      </c>
      <c r="R269" s="55">
        <v>52953614</v>
      </c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>
        <f t="shared" si="62"/>
        <v>52953614</v>
      </c>
      <c r="AF269" s="14" t="s">
        <v>471</v>
      </c>
      <c r="AG269" s="9" t="s">
        <v>472</v>
      </c>
      <c r="AH269" s="10">
        <f>+AH270+AH271+AH272</f>
        <v>52953614</v>
      </c>
      <c r="AI269" s="55">
        <f t="shared" si="63"/>
        <v>0.96124496296296291</v>
      </c>
      <c r="AJ269" s="55">
        <f t="shared" si="48"/>
        <v>-1</v>
      </c>
      <c r="AK269" s="55">
        <f t="shared" si="49"/>
        <v>-1</v>
      </c>
      <c r="AL269" s="55">
        <f t="shared" si="50"/>
        <v>-1</v>
      </c>
      <c r="AM269" s="55">
        <f t="shared" si="51"/>
        <v>-1</v>
      </c>
      <c r="AN269" s="55">
        <f t="shared" si="52"/>
        <v>-1</v>
      </c>
      <c r="AO269" s="55">
        <f t="shared" si="53"/>
        <v>-1</v>
      </c>
      <c r="AP269" s="55">
        <f t="shared" si="54"/>
        <v>-1</v>
      </c>
      <c r="AQ269" s="55">
        <f t="shared" si="55"/>
        <v>-1</v>
      </c>
      <c r="AR269" s="55">
        <f t="shared" si="56"/>
        <v>-1</v>
      </c>
      <c r="AS269" s="55">
        <f t="shared" si="57"/>
        <v>-1</v>
      </c>
      <c r="AT269" s="55">
        <f t="shared" si="58"/>
        <v>-1</v>
      </c>
      <c r="AU269" s="55">
        <f t="shared" si="59"/>
        <v>-0.84379464896755163</v>
      </c>
    </row>
    <row r="270" spans="1:47" x14ac:dyDescent="0.25">
      <c r="A270" s="59">
        <v>2023</v>
      </c>
      <c r="B270" s="60" t="s">
        <v>473</v>
      </c>
      <c r="C270" s="61" t="s">
        <v>474</v>
      </c>
      <c r="D270" s="62">
        <v>12000000</v>
      </c>
      <c r="E270" s="62">
        <v>12000000</v>
      </c>
      <c r="F270" s="62">
        <v>12000000</v>
      </c>
      <c r="G270" s="62">
        <v>12000000</v>
      </c>
      <c r="H270" s="62">
        <v>12000000</v>
      </c>
      <c r="I270" s="62">
        <v>12000000</v>
      </c>
      <c r="J270" s="62">
        <v>12000000</v>
      </c>
      <c r="K270" s="62">
        <v>12000000</v>
      </c>
      <c r="L270" s="62">
        <v>12000000</v>
      </c>
      <c r="M270" s="62">
        <v>12000000</v>
      </c>
      <c r="N270" s="62">
        <v>12000000</v>
      </c>
      <c r="O270" s="62">
        <v>12000000</v>
      </c>
      <c r="P270" s="62">
        <v>144000000</v>
      </c>
      <c r="R270" s="62">
        <v>44400000</v>
      </c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>
        <f t="shared" si="62"/>
        <v>44400000</v>
      </c>
      <c r="AF270" s="13" t="s">
        <v>473</v>
      </c>
      <c r="AG270" s="25" t="s">
        <v>474</v>
      </c>
      <c r="AH270" s="26">
        <v>44400000</v>
      </c>
      <c r="AI270" s="62">
        <f t="shared" si="63"/>
        <v>2.7</v>
      </c>
      <c r="AJ270" s="62">
        <f t="shared" si="48"/>
        <v>-1</v>
      </c>
      <c r="AK270" s="62">
        <f t="shared" si="49"/>
        <v>-1</v>
      </c>
      <c r="AL270" s="62">
        <f t="shared" si="50"/>
        <v>-1</v>
      </c>
      <c r="AM270" s="62">
        <f t="shared" si="51"/>
        <v>-1</v>
      </c>
      <c r="AN270" s="62">
        <f t="shared" si="52"/>
        <v>-1</v>
      </c>
      <c r="AO270" s="62">
        <f t="shared" si="53"/>
        <v>-1</v>
      </c>
      <c r="AP270" s="62">
        <f t="shared" si="54"/>
        <v>-1</v>
      </c>
      <c r="AQ270" s="62">
        <f t="shared" si="55"/>
        <v>-1</v>
      </c>
      <c r="AR270" s="62">
        <f t="shared" si="56"/>
        <v>-1</v>
      </c>
      <c r="AS270" s="62">
        <f t="shared" si="57"/>
        <v>-1</v>
      </c>
      <c r="AT270" s="62">
        <f t="shared" si="58"/>
        <v>-1</v>
      </c>
      <c r="AU270" s="62">
        <f t="shared" si="59"/>
        <v>-0.69166666666666665</v>
      </c>
    </row>
    <row r="271" spans="1:47" x14ac:dyDescent="0.25">
      <c r="A271" s="59">
        <v>2023</v>
      </c>
      <c r="B271" s="60" t="s">
        <v>475</v>
      </c>
      <c r="C271" s="61" t="s">
        <v>476</v>
      </c>
      <c r="D271" s="62">
        <v>15000000</v>
      </c>
      <c r="E271" s="62">
        <v>15000000</v>
      </c>
      <c r="F271" s="62">
        <v>15000000</v>
      </c>
      <c r="G271" s="62">
        <v>15000000</v>
      </c>
      <c r="H271" s="62">
        <v>15000000</v>
      </c>
      <c r="I271" s="62">
        <v>15000000</v>
      </c>
      <c r="J271" s="62">
        <v>15000000</v>
      </c>
      <c r="K271" s="62">
        <v>15000000</v>
      </c>
      <c r="L271" s="62">
        <v>15000000</v>
      </c>
      <c r="M271" s="62">
        <v>15000000</v>
      </c>
      <c r="N271" s="62">
        <v>15000000</v>
      </c>
      <c r="O271" s="62">
        <v>15000000</v>
      </c>
      <c r="P271" s="62">
        <v>180000000</v>
      </c>
      <c r="R271" s="62">
        <v>8553614</v>
      </c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>
        <f t="shared" si="62"/>
        <v>8553614</v>
      </c>
      <c r="AF271" s="13" t="s">
        <v>475</v>
      </c>
      <c r="AG271" s="25" t="s">
        <v>476</v>
      </c>
      <c r="AH271" s="26">
        <v>8553614</v>
      </c>
      <c r="AI271" s="62">
        <f t="shared" si="63"/>
        <v>-0.42975906666666669</v>
      </c>
      <c r="AJ271" s="62">
        <f t="shared" si="48"/>
        <v>-1</v>
      </c>
      <c r="AK271" s="62">
        <f t="shared" si="49"/>
        <v>-1</v>
      </c>
      <c r="AL271" s="62">
        <f t="shared" si="50"/>
        <v>-1</v>
      </c>
      <c r="AM271" s="62">
        <f t="shared" si="51"/>
        <v>-1</v>
      </c>
      <c r="AN271" s="62">
        <f t="shared" si="52"/>
        <v>-1</v>
      </c>
      <c r="AO271" s="62">
        <f t="shared" si="53"/>
        <v>-1</v>
      </c>
      <c r="AP271" s="62">
        <f t="shared" si="54"/>
        <v>-1</v>
      </c>
      <c r="AQ271" s="62">
        <f t="shared" si="55"/>
        <v>-1</v>
      </c>
      <c r="AR271" s="62">
        <f t="shared" si="56"/>
        <v>-1</v>
      </c>
      <c r="AS271" s="62">
        <f t="shared" si="57"/>
        <v>-1</v>
      </c>
      <c r="AT271" s="62">
        <f t="shared" si="58"/>
        <v>-1</v>
      </c>
      <c r="AU271" s="62">
        <f t="shared" si="59"/>
        <v>-0.95247992222222222</v>
      </c>
    </row>
    <row r="272" spans="1:47" x14ac:dyDescent="0.25">
      <c r="A272" s="59">
        <v>2023</v>
      </c>
      <c r="B272" s="60" t="s">
        <v>477</v>
      </c>
      <c r="C272" s="61" t="s">
        <v>478</v>
      </c>
      <c r="D272" s="62">
        <v>0</v>
      </c>
      <c r="E272" s="62">
        <v>15000000</v>
      </c>
      <c r="F272" s="62">
        <v>0</v>
      </c>
      <c r="G272" s="62">
        <v>0</v>
      </c>
      <c r="H272" s="62">
        <v>0</v>
      </c>
      <c r="I272" s="62">
        <v>0</v>
      </c>
      <c r="J272" s="62">
        <v>0</v>
      </c>
      <c r="K272" s="62">
        <v>0</v>
      </c>
      <c r="L272" s="62">
        <v>0</v>
      </c>
      <c r="M272" s="62">
        <v>0</v>
      </c>
      <c r="N272" s="62">
        <v>0</v>
      </c>
      <c r="O272" s="62">
        <v>0</v>
      </c>
      <c r="P272" s="62">
        <v>15000000</v>
      </c>
      <c r="R272" s="62">
        <v>0</v>
      </c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>
        <f t="shared" si="62"/>
        <v>0</v>
      </c>
      <c r="AF272" s="13" t="s">
        <v>477</v>
      </c>
      <c r="AG272" s="25" t="s">
        <v>478</v>
      </c>
      <c r="AH272" s="26">
        <v>0</v>
      </c>
      <c r="AI272" s="62" t="e">
        <f t="shared" si="63"/>
        <v>#DIV/0!</v>
      </c>
      <c r="AJ272" s="62">
        <f t="shared" si="48"/>
        <v>-1</v>
      </c>
      <c r="AK272" s="62" t="e">
        <f t="shared" si="49"/>
        <v>#DIV/0!</v>
      </c>
      <c r="AL272" s="62" t="e">
        <f t="shared" si="50"/>
        <v>#DIV/0!</v>
      </c>
      <c r="AM272" s="62" t="e">
        <f t="shared" si="51"/>
        <v>#DIV/0!</v>
      </c>
      <c r="AN272" s="62" t="e">
        <f t="shared" si="52"/>
        <v>#DIV/0!</v>
      </c>
      <c r="AO272" s="62" t="e">
        <f t="shared" si="53"/>
        <v>#DIV/0!</v>
      </c>
      <c r="AP272" s="62" t="e">
        <f t="shared" si="54"/>
        <v>#DIV/0!</v>
      </c>
      <c r="AQ272" s="62" t="e">
        <f t="shared" si="55"/>
        <v>#DIV/0!</v>
      </c>
      <c r="AR272" s="62" t="e">
        <f t="shared" si="56"/>
        <v>#DIV/0!</v>
      </c>
      <c r="AS272" s="62" t="e">
        <f t="shared" si="57"/>
        <v>#DIV/0!</v>
      </c>
      <c r="AT272" s="62" t="e">
        <f t="shared" si="58"/>
        <v>#DIV/0!</v>
      </c>
      <c r="AU272" s="62">
        <f t="shared" si="59"/>
        <v>-1</v>
      </c>
    </row>
    <row r="273" spans="1:47" x14ac:dyDescent="0.25">
      <c r="A273" s="56">
        <v>2023</v>
      </c>
      <c r="B273" s="57" t="s">
        <v>479</v>
      </c>
      <c r="C273" s="58" t="s">
        <v>480</v>
      </c>
      <c r="D273" s="55">
        <v>20000000</v>
      </c>
      <c r="E273" s="55">
        <v>774138868</v>
      </c>
      <c r="F273" s="55">
        <v>14619887</v>
      </c>
      <c r="G273" s="55">
        <v>0</v>
      </c>
      <c r="H273" s="55">
        <v>0</v>
      </c>
      <c r="I273" s="55">
        <v>25000000</v>
      </c>
      <c r="J273" s="55">
        <v>2500000</v>
      </c>
      <c r="K273" s="55">
        <v>0</v>
      </c>
      <c r="L273" s="55">
        <v>0</v>
      </c>
      <c r="M273" s="55">
        <v>0</v>
      </c>
      <c r="N273" s="55">
        <v>0</v>
      </c>
      <c r="O273" s="55">
        <v>0</v>
      </c>
      <c r="P273" s="55">
        <v>836258755</v>
      </c>
      <c r="R273" s="55">
        <v>0</v>
      </c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>
        <f t="shared" si="62"/>
        <v>0</v>
      </c>
      <c r="AF273" s="14" t="s">
        <v>479</v>
      </c>
      <c r="AG273" s="9" t="s">
        <v>480</v>
      </c>
      <c r="AH273" s="10">
        <f>+AH274+AH275+AH276</f>
        <v>0</v>
      </c>
      <c r="AI273" s="55">
        <f t="shared" si="63"/>
        <v>-1</v>
      </c>
      <c r="AJ273" s="55">
        <f t="shared" si="48"/>
        <v>-1</v>
      </c>
      <c r="AK273" s="55">
        <f t="shared" si="49"/>
        <v>-1</v>
      </c>
      <c r="AL273" s="55" t="e">
        <f t="shared" si="50"/>
        <v>#DIV/0!</v>
      </c>
      <c r="AM273" s="55" t="e">
        <f t="shared" si="51"/>
        <v>#DIV/0!</v>
      </c>
      <c r="AN273" s="55">
        <f t="shared" si="52"/>
        <v>-1</v>
      </c>
      <c r="AO273" s="55">
        <f t="shared" si="53"/>
        <v>-1</v>
      </c>
      <c r="AP273" s="55" t="e">
        <f t="shared" si="54"/>
        <v>#DIV/0!</v>
      </c>
      <c r="AQ273" s="55" t="e">
        <f t="shared" si="55"/>
        <v>#DIV/0!</v>
      </c>
      <c r="AR273" s="55" t="e">
        <f t="shared" si="56"/>
        <v>#DIV/0!</v>
      </c>
      <c r="AS273" s="55" t="e">
        <f t="shared" si="57"/>
        <v>#DIV/0!</v>
      </c>
      <c r="AT273" s="55" t="e">
        <f t="shared" si="58"/>
        <v>#DIV/0!</v>
      </c>
      <c r="AU273" s="55">
        <f t="shared" si="59"/>
        <v>-1</v>
      </c>
    </row>
    <row r="274" spans="1:47" x14ac:dyDescent="0.25">
      <c r="A274" s="59">
        <v>2023</v>
      </c>
      <c r="B274" s="60" t="s">
        <v>481</v>
      </c>
      <c r="C274" s="61" t="s">
        <v>482</v>
      </c>
      <c r="D274" s="62">
        <v>0</v>
      </c>
      <c r="E274" s="62">
        <v>771638868</v>
      </c>
      <c r="F274" s="62">
        <v>2119887</v>
      </c>
      <c r="G274" s="62">
        <v>0</v>
      </c>
      <c r="H274" s="62">
        <v>0</v>
      </c>
      <c r="I274" s="62">
        <v>0</v>
      </c>
      <c r="J274" s="62">
        <v>0</v>
      </c>
      <c r="K274" s="62">
        <v>0</v>
      </c>
      <c r="L274" s="62">
        <v>0</v>
      </c>
      <c r="M274" s="62">
        <v>0</v>
      </c>
      <c r="N274" s="62">
        <v>0</v>
      </c>
      <c r="O274" s="62">
        <v>0</v>
      </c>
      <c r="P274" s="62">
        <v>773758755</v>
      </c>
      <c r="R274" s="62">
        <v>0</v>
      </c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>
        <f t="shared" si="62"/>
        <v>0</v>
      </c>
      <c r="AF274" s="13" t="s">
        <v>481</v>
      </c>
      <c r="AG274" s="25" t="s">
        <v>482</v>
      </c>
      <c r="AH274" s="26">
        <v>0</v>
      </c>
      <c r="AI274" s="62" t="e">
        <f t="shared" si="63"/>
        <v>#DIV/0!</v>
      </c>
      <c r="AJ274" s="62">
        <f t="shared" si="48"/>
        <v>-1</v>
      </c>
      <c r="AK274" s="62">
        <f t="shared" si="49"/>
        <v>-1</v>
      </c>
      <c r="AL274" s="62" t="e">
        <f t="shared" si="50"/>
        <v>#DIV/0!</v>
      </c>
      <c r="AM274" s="62" t="e">
        <f t="shared" si="51"/>
        <v>#DIV/0!</v>
      </c>
      <c r="AN274" s="62" t="e">
        <f t="shared" si="52"/>
        <v>#DIV/0!</v>
      </c>
      <c r="AO274" s="62" t="e">
        <f t="shared" si="53"/>
        <v>#DIV/0!</v>
      </c>
      <c r="AP274" s="62" t="e">
        <f t="shared" si="54"/>
        <v>#DIV/0!</v>
      </c>
      <c r="AQ274" s="62" t="e">
        <f t="shared" si="55"/>
        <v>#DIV/0!</v>
      </c>
      <c r="AR274" s="62" t="e">
        <f t="shared" si="56"/>
        <v>#DIV/0!</v>
      </c>
      <c r="AS274" s="62" t="e">
        <f t="shared" si="57"/>
        <v>#DIV/0!</v>
      </c>
      <c r="AT274" s="62" t="e">
        <f t="shared" si="58"/>
        <v>#DIV/0!</v>
      </c>
      <c r="AU274" s="62">
        <f t="shared" si="59"/>
        <v>-1</v>
      </c>
    </row>
    <row r="275" spans="1:47" x14ac:dyDescent="0.25">
      <c r="A275" s="59">
        <v>2023</v>
      </c>
      <c r="B275" s="60" t="s">
        <v>483</v>
      </c>
      <c r="C275" s="61" t="s">
        <v>484</v>
      </c>
      <c r="D275" s="62">
        <v>0</v>
      </c>
      <c r="E275" s="62">
        <v>0</v>
      </c>
      <c r="F275" s="62">
        <v>12500000</v>
      </c>
      <c r="G275" s="62">
        <v>0</v>
      </c>
      <c r="H275" s="62">
        <v>0</v>
      </c>
      <c r="I275" s="62">
        <v>25000000</v>
      </c>
      <c r="J275" s="62">
        <v>0</v>
      </c>
      <c r="K275" s="62">
        <v>0</v>
      </c>
      <c r="L275" s="62">
        <v>0</v>
      </c>
      <c r="M275" s="62">
        <v>0</v>
      </c>
      <c r="N275" s="62">
        <v>0</v>
      </c>
      <c r="O275" s="62">
        <v>0</v>
      </c>
      <c r="P275" s="62">
        <v>37500000</v>
      </c>
      <c r="R275" s="62">
        <v>0</v>
      </c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>
        <f t="shared" si="62"/>
        <v>0</v>
      </c>
      <c r="AF275" s="13" t="s">
        <v>483</v>
      </c>
      <c r="AG275" s="25" t="s">
        <v>484</v>
      </c>
      <c r="AH275" s="26">
        <v>0</v>
      </c>
      <c r="AI275" s="62" t="e">
        <f t="shared" si="63"/>
        <v>#DIV/0!</v>
      </c>
      <c r="AJ275" s="62" t="e">
        <f t="shared" si="48"/>
        <v>#DIV/0!</v>
      </c>
      <c r="AK275" s="62">
        <f t="shared" si="49"/>
        <v>-1</v>
      </c>
      <c r="AL275" s="62" t="e">
        <f t="shared" si="50"/>
        <v>#DIV/0!</v>
      </c>
      <c r="AM275" s="62" t="e">
        <f t="shared" si="51"/>
        <v>#DIV/0!</v>
      </c>
      <c r="AN275" s="62">
        <f t="shared" si="52"/>
        <v>-1</v>
      </c>
      <c r="AO275" s="62" t="e">
        <f t="shared" si="53"/>
        <v>#DIV/0!</v>
      </c>
      <c r="AP275" s="62" t="e">
        <f t="shared" si="54"/>
        <v>#DIV/0!</v>
      </c>
      <c r="AQ275" s="62" t="e">
        <f t="shared" si="55"/>
        <v>#DIV/0!</v>
      </c>
      <c r="AR275" s="62" t="e">
        <f t="shared" si="56"/>
        <v>#DIV/0!</v>
      </c>
      <c r="AS275" s="62" t="e">
        <f t="shared" si="57"/>
        <v>#DIV/0!</v>
      </c>
      <c r="AT275" s="62" t="e">
        <f t="shared" si="58"/>
        <v>#DIV/0!</v>
      </c>
      <c r="AU275" s="62">
        <f t="shared" si="59"/>
        <v>-1</v>
      </c>
    </row>
    <row r="276" spans="1:47" x14ac:dyDescent="0.25">
      <c r="A276" s="56">
        <v>2023</v>
      </c>
      <c r="B276" s="57" t="s">
        <v>485</v>
      </c>
      <c r="C276" s="58" t="s">
        <v>486</v>
      </c>
      <c r="D276" s="55">
        <v>20000000</v>
      </c>
      <c r="E276" s="55">
        <v>2500000</v>
      </c>
      <c r="F276" s="55">
        <v>0</v>
      </c>
      <c r="G276" s="55">
        <v>0</v>
      </c>
      <c r="H276" s="55">
        <v>0</v>
      </c>
      <c r="I276" s="55">
        <v>0</v>
      </c>
      <c r="J276" s="55">
        <v>2500000</v>
      </c>
      <c r="K276" s="55">
        <v>0</v>
      </c>
      <c r="L276" s="55">
        <v>0</v>
      </c>
      <c r="M276" s="55">
        <v>0</v>
      </c>
      <c r="N276" s="55">
        <v>0</v>
      </c>
      <c r="O276" s="55">
        <v>0</v>
      </c>
      <c r="P276" s="55">
        <v>25000000</v>
      </c>
      <c r="R276" s="55">
        <v>0</v>
      </c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>
        <f t="shared" si="62"/>
        <v>0</v>
      </c>
      <c r="AF276" s="13" t="s">
        <v>485</v>
      </c>
      <c r="AG276" s="25" t="s">
        <v>486</v>
      </c>
      <c r="AH276" s="26">
        <v>0</v>
      </c>
      <c r="AI276" s="55">
        <f t="shared" si="63"/>
        <v>-1</v>
      </c>
      <c r="AJ276" s="55">
        <f t="shared" si="48"/>
        <v>-1</v>
      </c>
      <c r="AK276" s="55" t="e">
        <f t="shared" si="49"/>
        <v>#DIV/0!</v>
      </c>
      <c r="AL276" s="55" t="e">
        <f t="shared" si="50"/>
        <v>#DIV/0!</v>
      </c>
      <c r="AM276" s="55" t="e">
        <f t="shared" si="51"/>
        <v>#DIV/0!</v>
      </c>
      <c r="AN276" s="55" t="e">
        <f t="shared" si="52"/>
        <v>#DIV/0!</v>
      </c>
      <c r="AO276" s="55">
        <f t="shared" si="53"/>
        <v>-1</v>
      </c>
      <c r="AP276" s="55" t="e">
        <f t="shared" si="54"/>
        <v>#DIV/0!</v>
      </c>
      <c r="AQ276" s="55" t="e">
        <f t="shared" si="55"/>
        <v>#DIV/0!</v>
      </c>
      <c r="AR276" s="55" t="e">
        <f t="shared" si="56"/>
        <v>#DIV/0!</v>
      </c>
      <c r="AS276" s="55" t="e">
        <f t="shared" si="57"/>
        <v>#DIV/0!</v>
      </c>
      <c r="AT276" s="55" t="e">
        <f t="shared" si="58"/>
        <v>#DIV/0!</v>
      </c>
      <c r="AU276" s="55">
        <f t="shared" si="59"/>
        <v>-1</v>
      </c>
    </row>
    <row r="277" spans="1:47" x14ac:dyDescent="0.25">
      <c r="A277" s="59">
        <v>2023</v>
      </c>
      <c r="B277" s="60" t="s">
        <v>487</v>
      </c>
      <c r="C277" s="61" t="s">
        <v>488</v>
      </c>
      <c r="D277" s="62">
        <v>20000000</v>
      </c>
      <c r="E277" s="62">
        <v>2500000</v>
      </c>
      <c r="F277" s="62">
        <v>0</v>
      </c>
      <c r="G277" s="62">
        <v>0</v>
      </c>
      <c r="H277" s="62">
        <v>0</v>
      </c>
      <c r="I277" s="62">
        <v>0</v>
      </c>
      <c r="J277" s="62">
        <v>2500000</v>
      </c>
      <c r="K277" s="62">
        <v>0</v>
      </c>
      <c r="L277" s="62">
        <v>0</v>
      </c>
      <c r="M277" s="62">
        <v>0</v>
      </c>
      <c r="N277" s="62">
        <v>0</v>
      </c>
      <c r="O277" s="62">
        <v>0</v>
      </c>
      <c r="P277" s="62">
        <v>25000000</v>
      </c>
      <c r="R277" s="62">
        <v>0</v>
      </c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>
        <f t="shared" si="62"/>
        <v>0</v>
      </c>
      <c r="AF277" s="13" t="s">
        <v>487</v>
      </c>
      <c r="AG277" s="25" t="s">
        <v>488</v>
      </c>
      <c r="AH277" s="26">
        <v>0</v>
      </c>
      <c r="AI277" s="62">
        <f t="shared" si="63"/>
        <v>-1</v>
      </c>
      <c r="AJ277" s="62">
        <f t="shared" si="48"/>
        <v>-1</v>
      </c>
      <c r="AK277" s="62" t="e">
        <f t="shared" si="49"/>
        <v>#DIV/0!</v>
      </c>
      <c r="AL277" s="62" t="e">
        <f t="shared" si="50"/>
        <v>#DIV/0!</v>
      </c>
      <c r="AM277" s="62" t="e">
        <f t="shared" si="51"/>
        <v>#DIV/0!</v>
      </c>
      <c r="AN277" s="62" t="e">
        <f t="shared" si="52"/>
        <v>#DIV/0!</v>
      </c>
      <c r="AO277" s="62">
        <f t="shared" si="53"/>
        <v>-1</v>
      </c>
      <c r="AP277" s="62" t="e">
        <f t="shared" si="54"/>
        <v>#DIV/0!</v>
      </c>
      <c r="AQ277" s="62" t="e">
        <f t="shared" si="55"/>
        <v>#DIV/0!</v>
      </c>
      <c r="AR277" s="62" t="e">
        <f t="shared" si="56"/>
        <v>#DIV/0!</v>
      </c>
      <c r="AS277" s="62" t="e">
        <f t="shared" si="57"/>
        <v>#DIV/0!</v>
      </c>
      <c r="AT277" s="62" t="e">
        <f t="shared" si="58"/>
        <v>#DIV/0!</v>
      </c>
      <c r="AU277" s="62">
        <f t="shared" si="59"/>
        <v>-1</v>
      </c>
    </row>
    <row r="278" spans="1:47" x14ac:dyDescent="0.25">
      <c r="A278" s="56">
        <v>2023</v>
      </c>
      <c r="B278" s="57" t="s">
        <v>489</v>
      </c>
      <c r="C278" s="58" t="s">
        <v>843</v>
      </c>
      <c r="D278" s="55">
        <v>1800000</v>
      </c>
      <c r="E278" s="55">
        <v>21800000</v>
      </c>
      <c r="F278" s="55">
        <v>1800000</v>
      </c>
      <c r="G278" s="55">
        <v>1800000</v>
      </c>
      <c r="H278" s="55">
        <v>1800000</v>
      </c>
      <c r="I278" s="55">
        <v>1800000</v>
      </c>
      <c r="J278" s="55">
        <v>1800000</v>
      </c>
      <c r="K278" s="55">
        <v>1800000</v>
      </c>
      <c r="L278" s="55">
        <v>1800000</v>
      </c>
      <c r="M278" s="55">
        <v>1800000</v>
      </c>
      <c r="N278" s="55">
        <v>1800000</v>
      </c>
      <c r="O278" s="55">
        <v>1800000</v>
      </c>
      <c r="P278" s="55">
        <v>41600000</v>
      </c>
      <c r="R278" s="55">
        <v>0</v>
      </c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>
        <f t="shared" si="62"/>
        <v>0</v>
      </c>
      <c r="AF278" s="14" t="s">
        <v>489</v>
      </c>
      <c r="AG278" s="9" t="s">
        <v>490</v>
      </c>
      <c r="AH278" s="10">
        <f>+AH279+AH280</f>
        <v>0</v>
      </c>
      <c r="AI278" s="55">
        <f t="shared" si="63"/>
        <v>-1</v>
      </c>
      <c r="AJ278" s="55">
        <f t="shared" si="48"/>
        <v>-1</v>
      </c>
      <c r="AK278" s="55">
        <f t="shared" si="49"/>
        <v>-1</v>
      </c>
      <c r="AL278" s="55">
        <f t="shared" si="50"/>
        <v>-1</v>
      </c>
      <c r="AM278" s="55">
        <f t="shared" si="51"/>
        <v>-1</v>
      </c>
      <c r="AN278" s="55">
        <f t="shared" si="52"/>
        <v>-1</v>
      </c>
      <c r="AO278" s="55">
        <f t="shared" si="53"/>
        <v>-1</v>
      </c>
      <c r="AP278" s="55">
        <f t="shared" si="54"/>
        <v>-1</v>
      </c>
      <c r="AQ278" s="55">
        <f t="shared" si="55"/>
        <v>-1</v>
      </c>
      <c r="AR278" s="55">
        <f t="shared" si="56"/>
        <v>-1</v>
      </c>
      <c r="AS278" s="55">
        <f t="shared" si="57"/>
        <v>-1</v>
      </c>
      <c r="AT278" s="55">
        <f t="shared" si="58"/>
        <v>-1</v>
      </c>
      <c r="AU278" s="55">
        <f t="shared" si="59"/>
        <v>-1</v>
      </c>
    </row>
    <row r="279" spans="1:47" x14ac:dyDescent="0.25">
      <c r="A279" s="59">
        <v>2023</v>
      </c>
      <c r="B279" s="60" t="s">
        <v>491</v>
      </c>
      <c r="C279" s="61" t="s">
        <v>492</v>
      </c>
      <c r="D279" s="62">
        <v>1800000</v>
      </c>
      <c r="E279" s="62">
        <v>1800000</v>
      </c>
      <c r="F279" s="62">
        <v>1800000</v>
      </c>
      <c r="G279" s="62">
        <v>1800000</v>
      </c>
      <c r="H279" s="62">
        <v>1800000</v>
      </c>
      <c r="I279" s="62">
        <v>1800000</v>
      </c>
      <c r="J279" s="62">
        <v>1800000</v>
      </c>
      <c r="K279" s="62">
        <v>1800000</v>
      </c>
      <c r="L279" s="62">
        <v>1800000</v>
      </c>
      <c r="M279" s="62">
        <v>1800000</v>
      </c>
      <c r="N279" s="62">
        <v>1800000</v>
      </c>
      <c r="O279" s="62">
        <v>1800000</v>
      </c>
      <c r="P279" s="62">
        <v>21600000</v>
      </c>
      <c r="R279" s="62">
        <v>0</v>
      </c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>
        <f t="shared" si="62"/>
        <v>0</v>
      </c>
      <c r="AF279" s="13" t="s">
        <v>491</v>
      </c>
      <c r="AG279" s="25" t="s">
        <v>492</v>
      </c>
      <c r="AH279" s="26">
        <v>0</v>
      </c>
      <c r="AI279" s="62">
        <f t="shared" si="63"/>
        <v>-1</v>
      </c>
      <c r="AJ279" s="62">
        <f t="shared" si="48"/>
        <v>-1</v>
      </c>
      <c r="AK279" s="62">
        <f t="shared" si="49"/>
        <v>-1</v>
      </c>
      <c r="AL279" s="62">
        <f t="shared" si="50"/>
        <v>-1</v>
      </c>
      <c r="AM279" s="62">
        <f t="shared" si="51"/>
        <v>-1</v>
      </c>
      <c r="AN279" s="62">
        <f t="shared" si="52"/>
        <v>-1</v>
      </c>
      <c r="AO279" s="62">
        <f t="shared" si="53"/>
        <v>-1</v>
      </c>
      <c r="AP279" s="62">
        <f t="shared" si="54"/>
        <v>-1</v>
      </c>
      <c r="AQ279" s="62">
        <f t="shared" si="55"/>
        <v>-1</v>
      </c>
      <c r="AR279" s="62">
        <f t="shared" si="56"/>
        <v>-1</v>
      </c>
      <c r="AS279" s="62">
        <f t="shared" si="57"/>
        <v>-1</v>
      </c>
      <c r="AT279" s="62">
        <f t="shared" si="58"/>
        <v>-1</v>
      </c>
      <c r="AU279" s="62">
        <f t="shared" si="59"/>
        <v>-1</v>
      </c>
    </row>
    <row r="280" spans="1:47" x14ac:dyDescent="0.25">
      <c r="A280" s="59">
        <v>2023</v>
      </c>
      <c r="B280" s="60" t="s">
        <v>493</v>
      </c>
      <c r="C280" s="61" t="s">
        <v>494</v>
      </c>
      <c r="D280" s="62">
        <v>0</v>
      </c>
      <c r="E280" s="62">
        <v>20000000</v>
      </c>
      <c r="F280" s="62">
        <v>0</v>
      </c>
      <c r="G280" s="62">
        <v>0</v>
      </c>
      <c r="H280" s="62">
        <v>0</v>
      </c>
      <c r="I280" s="62">
        <v>0</v>
      </c>
      <c r="J280" s="62">
        <v>0</v>
      </c>
      <c r="K280" s="62">
        <v>0</v>
      </c>
      <c r="L280" s="62">
        <v>0</v>
      </c>
      <c r="M280" s="62">
        <v>0</v>
      </c>
      <c r="N280" s="62">
        <v>0</v>
      </c>
      <c r="O280" s="62">
        <v>0</v>
      </c>
      <c r="P280" s="62">
        <v>20000000</v>
      </c>
      <c r="R280" s="62">
        <v>0</v>
      </c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>
        <f t="shared" si="62"/>
        <v>0</v>
      </c>
      <c r="AF280" s="13" t="s">
        <v>493</v>
      </c>
      <c r="AG280" s="25" t="s">
        <v>494</v>
      </c>
      <c r="AH280" s="26">
        <v>0</v>
      </c>
      <c r="AI280" s="62" t="e">
        <f t="shared" si="63"/>
        <v>#DIV/0!</v>
      </c>
      <c r="AJ280" s="62">
        <f t="shared" ref="AJ280:AJ343" si="64">+(S280-E280)/E280</f>
        <v>-1</v>
      </c>
      <c r="AK280" s="62" t="e">
        <f t="shared" ref="AK280:AK343" si="65">+(T280-F280)/F280</f>
        <v>#DIV/0!</v>
      </c>
      <c r="AL280" s="62" t="e">
        <f t="shared" ref="AL280:AL343" si="66">+(U280-G280)/G280</f>
        <v>#DIV/0!</v>
      </c>
      <c r="AM280" s="62" t="e">
        <f t="shared" ref="AM280:AM343" si="67">+(V280-H280)/H280</f>
        <v>#DIV/0!</v>
      </c>
      <c r="AN280" s="62" t="e">
        <f t="shared" ref="AN280:AN343" si="68">+(W280-I280)/I280</f>
        <v>#DIV/0!</v>
      </c>
      <c r="AO280" s="62" t="e">
        <f t="shared" ref="AO280:AO343" si="69">+(X280-J280)/J280</f>
        <v>#DIV/0!</v>
      </c>
      <c r="AP280" s="62" t="e">
        <f t="shared" ref="AP280:AP343" si="70">+(Y280-K280)/K280</f>
        <v>#DIV/0!</v>
      </c>
      <c r="AQ280" s="62" t="e">
        <f t="shared" ref="AQ280:AQ343" si="71">+(Z280-L280)/L280</f>
        <v>#DIV/0!</v>
      </c>
      <c r="AR280" s="62" t="e">
        <f t="shared" ref="AR280:AR343" si="72">+(AA280-M280)/M280</f>
        <v>#DIV/0!</v>
      </c>
      <c r="AS280" s="62" t="e">
        <f t="shared" ref="AS280:AS343" si="73">+(AB280-N280)/N280</f>
        <v>#DIV/0!</v>
      </c>
      <c r="AT280" s="62" t="e">
        <f t="shared" ref="AT280:AT343" si="74">+(AC280-O280)/O280</f>
        <v>#DIV/0!</v>
      </c>
      <c r="AU280" s="62">
        <f t="shared" ref="AU280:AU343" si="75">+(AD280-P280)/P280</f>
        <v>-1</v>
      </c>
    </row>
    <row r="281" spans="1:47" x14ac:dyDescent="0.25">
      <c r="A281" s="56">
        <v>2023</v>
      </c>
      <c r="B281" s="57" t="s">
        <v>495</v>
      </c>
      <c r="C281" s="58" t="s">
        <v>496</v>
      </c>
      <c r="D281" s="55">
        <v>25170192.524999976</v>
      </c>
      <c r="E281" s="55">
        <v>0</v>
      </c>
      <c r="F281" s="55">
        <v>155649395</v>
      </c>
      <c r="G281" s="55">
        <v>4400000</v>
      </c>
      <c r="H281" s="55">
        <v>700000</v>
      </c>
      <c r="I281" s="55">
        <v>10000000</v>
      </c>
      <c r="J281" s="55">
        <v>8350000</v>
      </c>
      <c r="K281" s="55">
        <v>46700000</v>
      </c>
      <c r="L281" s="55">
        <v>18000000</v>
      </c>
      <c r="M281" s="55">
        <v>8150000</v>
      </c>
      <c r="N281" s="55">
        <v>0</v>
      </c>
      <c r="O281" s="55">
        <v>13000000</v>
      </c>
      <c r="P281" s="55">
        <v>290119587.52499998</v>
      </c>
      <c r="R281" s="55">
        <v>1500000</v>
      </c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>
        <f t="shared" si="62"/>
        <v>1500000</v>
      </c>
      <c r="AF281" s="14" t="s">
        <v>495</v>
      </c>
      <c r="AG281" s="9" t="s">
        <v>496</v>
      </c>
      <c r="AH281" s="10">
        <f>+AH282+AH288+AH291</f>
        <v>1500000</v>
      </c>
      <c r="AI281" s="55">
        <f t="shared" si="63"/>
        <v>-0.94040570017451619</v>
      </c>
      <c r="AJ281" s="55" t="e">
        <f t="shared" si="64"/>
        <v>#DIV/0!</v>
      </c>
      <c r="AK281" s="55">
        <f t="shared" si="65"/>
        <v>-1</v>
      </c>
      <c r="AL281" s="55">
        <f t="shared" si="66"/>
        <v>-1</v>
      </c>
      <c r="AM281" s="55">
        <f t="shared" si="67"/>
        <v>-1</v>
      </c>
      <c r="AN281" s="55">
        <f t="shared" si="68"/>
        <v>-1</v>
      </c>
      <c r="AO281" s="55">
        <f t="shared" si="69"/>
        <v>-1</v>
      </c>
      <c r="AP281" s="55">
        <f t="shared" si="70"/>
        <v>-1</v>
      </c>
      <c r="AQ281" s="55">
        <f t="shared" si="71"/>
        <v>-1</v>
      </c>
      <c r="AR281" s="55">
        <f t="shared" si="72"/>
        <v>-1</v>
      </c>
      <c r="AS281" s="55" t="e">
        <f t="shared" si="73"/>
        <v>#DIV/0!</v>
      </c>
      <c r="AT281" s="55">
        <f t="shared" si="74"/>
        <v>-1</v>
      </c>
      <c r="AU281" s="55">
        <f t="shared" si="75"/>
        <v>-0.9948297182799809</v>
      </c>
    </row>
    <row r="282" spans="1:47" x14ac:dyDescent="0.25">
      <c r="A282" s="56">
        <v>2023</v>
      </c>
      <c r="B282" s="57" t="s">
        <v>497</v>
      </c>
      <c r="C282" s="58" t="s">
        <v>844</v>
      </c>
      <c r="D282" s="55">
        <v>25170192.524999976</v>
      </c>
      <c r="E282" s="55">
        <v>0</v>
      </c>
      <c r="F282" s="55">
        <v>46231538</v>
      </c>
      <c r="G282" s="55">
        <v>4400000</v>
      </c>
      <c r="H282" s="55">
        <v>700000</v>
      </c>
      <c r="I282" s="55">
        <v>0</v>
      </c>
      <c r="J282" s="55">
        <v>8350000</v>
      </c>
      <c r="K282" s="55">
        <v>8700000</v>
      </c>
      <c r="L282" s="55">
        <v>8000000</v>
      </c>
      <c r="M282" s="55">
        <v>8150000</v>
      </c>
      <c r="N282" s="55">
        <v>0</v>
      </c>
      <c r="O282" s="55">
        <v>3000000</v>
      </c>
      <c r="P282" s="55">
        <v>112701730.52499998</v>
      </c>
      <c r="R282" s="55">
        <v>1500000</v>
      </c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>
        <f t="shared" si="62"/>
        <v>1500000</v>
      </c>
      <c r="AF282" s="14" t="s">
        <v>497</v>
      </c>
      <c r="AG282" s="9" t="s">
        <v>498</v>
      </c>
      <c r="AH282" s="10">
        <f>+AH283+AH284+AH285+AH286+AH287</f>
        <v>1500000</v>
      </c>
      <c r="AI282" s="55">
        <f t="shared" si="63"/>
        <v>-0.94040570017451619</v>
      </c>
      <c r="AJ282" s="55" t="e">
        <f t="shared" si="64"/>
        <v>#DIV/0!</v>
      </c>
      <c r="AK282" s="55">
        <f t="shared" si="65"/>
        <v>-1</v>
      </c>
      <c r="AL282" s="55">
        <f t="shared" si="66"/>
        <v>-1</v>
      </c>
      <c r="AM282" s="55">
        <f t="shared" si="67"/>
        <v>-1</v>
      </c>
      <c r="AN282" s="55" t="e">
        <f t="shared" si="68"/>
        <v>#DIV/0!</v>
      </c>
      <c r="AO282" s="55">
        <f t="shared" si="69"/>
        <v>-1</v>
      </c>
      <c r="AP282" s="55">
        <f t="shared" si="70"/>
        <v>-1</v>
      </c>
      <c r="AQ282" s="55">
        <f t="shared" si="71"/>
        <v>-1</v>
      </c>
      <c r="AR282" s="55">
        <f t="shared" si="72"/>
        <v>-1</v>
      </c>
      <c r="AS282" s="55" t="e">
        <f t="shared" si="73"/>
        <v>#DIV/0!</v>
      </c>
      <c r="AT282" s="55">
        <f t="shared" si="74"/>
        <v>-1</v>
      </c>
      <c r="AU282" s="55">
        <f t="shared" si="75"/>
        <v>-0.98669053267405449</v>
      </c>
    </row>
    <row r="283" spans="1:47" ht="195" x14ac:dyDescent="0.25">
      <c r="A283" s="59">
        <v>2023</v>
      </c>
      <c r="B283" s="60" t="s">
        <v>499</v>
      </c>
      <c r="C283" s="61" t="s">
        <v>845</v>
      </c>
      <c r="D283" s="62">
        <v>0</v>
      </c>
      <c r="E283" s="62">
        <v>0</v>
      </c>
      <c r="F283" s="62">
        <v>0</v>
      </c>
      <c r="G283" s="62">
        <v>0</v>
      </c>
      <c r="H283" s="62">
        <v>0</v>
      </c>
      <c r="I283" s="62">
        <v>0</v>
      </c>
      <c r="J283" s="62">
        <v>0</v>
      </c>
      <c r="K283" s="62">
        <v>0</v>
      </c>
      <c r="L283" s="62">
        <v>0</v>
      </c>
      <c r="M283" s="62">
        <v>0</v>
      </c>
      <c r="N283" s="62">
        <v>0</v>
      </c>
      <c r="O283" s="62">
        <v>1000000</v>
      </c>
      <c r="P283" s="62">
        <v>1000000</v>
      </c>
      <c r="R283" s="62">
        <v>0</v>
      </c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>
        <f t="shared" si="62"/>
        <v>0</v>
      </c>
      <c r="AF283" s="13" t="s">
        <v>499</v>
      </c>
      <c r="AG283" s="41" t="s">
        <v>500</v>
      </c>
      <c r="AH283" s="26">
        <v>0</v>
      </c>
      <c r="AI283" s="62" t="e">
        <f t="shared" si="63"/>
        <v>#DIV/0!</v>
      </c>
      <c r="AJ283" s="62" t="e">
        <f t="shared" si="64"/>
        <v>#DIV/0!</v>
      </c>
      <c r="AK283" s="62" t="e">
        <f t="shared" si="65"/>
        <v>#DIV/0!</v>
      </c>
      <c r="AL283" s="62" t="e">
        <f t="shared" si="66"/>
        <v>#DIV/0!</v>
      </c>
      <c r="AM283" s="62" t="e">
        <f t="shared" si="67"/>
        <v>#DIV/0!</v>
      </c>
      <c r="AN283" s="62" t="e">
        <f t="shared" si="68"/>
        <v>#DIV/0!</v>
      </c>
      <c r="AO283" s="62" t="e">
        <f t="shared" si="69"/>
        <v>#DIV/0!</v>
      </c>
      <c r="AP283" s="62" t="e">
        <f t="shared" si="70"/>
        <v>#DIV/0!</v>
      </c>
      <c r="AQ283" s="62" t="e">
        <f t="shared" si="71"/>
        <v>#DIV/0!</v>
      </c>
      <c r="AR283" s="62" t="e">
        <f t="shared" si="72"/>
        <v>#DIV/0!</v>
      </c>
      <c r="AS283" s="62" t="e">
        <f t="shared" si="73"/>
        <v>#DIV/0!</v>
      </c>
      <c r="AT283" s="62">
        <f t="shared" si="74"/>
        <v>-1</v>
      </c>
      <c r="AU283" s="62">
        <f t="shared" si="75"/>
        <v>-1</v>
      </c>
    </row>
    <row r="284" spans="1:47" ht="165" x14ac:dyDescent="0.25">
      <c r="A284" s="59">
        <v>2023</v>
      </c>
      <c r="B284" s="60" t="s">
        <v>501</v>
      </c>
      <c r="C284" s="61" t="s">
        <v>502</v>
      </c>
      <c r="D284" s="62">
        <v>0</v>
      </c>
      <c r="E284" s="62">
        <v>0</v>
      </c>
      <c r="F284" s="62">
        <v>0</v>
      </c>
      <c r="G284" s="62">
        <v>0</v>
      </c>
      <c r="H284" s="62">
        <v>0</v>
      </c>
      <c r="I284" s="62">
        <v>0</v>
      </c>
      <c r="J284" s="62">
        <v>0</v>
      </c>
      <c r="K284" s="62">
        <v>0</v>
      </c>
      <c r="L284" s="62">
        <v>0</v>
      </c>
      <c r="M284" s="62">
        <v>0</v>
      </c>
      <c r="N284" s="62">
        <v>0</v>
      </c>
      <c r="O284" s="62">
        <v>1000000</v>
      </c>
      <c r="P284" s="62">
        <v>1000000</v>
      </c>
      <c r="R284" s="62">
        <v>0</v>
      </c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>
        <f t="shared" si="62"/>
        <v>0</v>
      </c>
      <c r="AF284" s="13" t="s">
        <v>501</v>
      </c>
      <c r="AG284" s="41" t="s">
        <v>502</v>
      </c>
      <c r="AH284" s="26">
        <v>0</v>
      </c>
      <c r="AI284" s="62" t="e">
        <f t="shared" si="63"/>
        <v>#DIV/0!</v>
      </c>
      <c r="AJ284" s="62" t="e">
        <f t="shared" si="64"/>
        <v>#DIV/0!</v>
      </c>
      <c r="AK284" s="62" t="e">
        <f t="shared" si="65"/>
        <v>#DIV/0!</v>
      </c>
      <c r="AL284" s="62" t="e">
        <f t="shared" si="66"/>
        <v>#DIV/0!</v>
      </c>
      <c r="AM284" s="62" t="e">
        <f t="shared" si="67"/>
        <v>#DIV/0!</v>
      </c>
      <c r="AN284" s="62" t="e">
        <f t="shared" si="68"/>
        <v>#DIV/0!</v>
      </c>
      <c r="AO284" s="62" t="e">
        <f t="shared" si="69"/>
        <v>#DIV/0!</v>
      </c>
      <c r="AP284" s="62" t="e">
        <f t="shared" si="70"/>
        <v>#DIV/0!</v>
      </c>
      <c r="AQ284" s="62" t="e">
        <f t="shared" si="71"/>
        <v>#DIV/0!</v>
      </c>
      <c r="AR284" s="62" t="e">
        <f t="shared" si="72"/>
        <v>#DIV/0!</v>
      </c>
      <c r="AS284" s="62" t="e">
        <f t="shared" si="73"/>
        <v>#DIV/0!</v>
      </c>
      <c r="AT284" s="62">
        <f t="shared" si="74"/>
        <v>-1</v>
      </c>
      <c r="AU284" s="62">
        <f t="shared" si="75"/>
        <v>-1</v>
      </c>
    </row>
    <row r="285" spans="1:47" ht="150" x14ac:dyDescent="0.25">
      <c r="A285" s="59">
        <v>2023</v>
      </c>
      <c r="B285" s="60" t="s">
        <v>503</v>
      </c>
      <c r="C285" s="61" t="s">
        <v>504</v>
      </c>
      <c r="D285" s="62">
        <v>0</v>
      </c>
      <c r="E285" s="62">
        <v>0</v>
      </c>
      <c r="F285" s="62">
        <v>20000000</v>
      </c>
      <c r="G285" s="62">
        <v>0</v>
      </c>
      <c r="H285" s="62">
        <v>0</v>
      </c>
      <c r="I285" s="62">
        <v>0</v>
      </c>
      <c r="J285" s="62">
        <v>0</v>
      </c>
      <c r="K285" s="62">
        <v>0</v>
      </c>
      <c r="L285" s="62">
        <v>0</v>
      </c>
      <c r="M285" s="62">
        <v>0</v>
      </c>
      <c r="N285" s="62">
        <v>0</v>
      </c>
      <c r="O285" s="62">
        <v>1000000</v>
      </c>
      <c r="P285" s="62">
        <v>21000000</v>
      </c>
      <c r="R285" s="62">
        <v>0</v>
      </c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>
        <f t="shared" si="62"/>
        <v>0</v>
      </c>
      <c r="AF285" s="13" t="s">
        <v>503</v>
      </c>
      <c r="AG285" s="41" t="s">
        <v>504</v>
      </c>
      <c r="AH285" s="26">
        <v>0</v>
      </c>
      <c r="AI285" s="62" t="e">
        <f t="shared" si="63"/>
        <v>#DIV/0!</v>
      </c>
      <c r="AJ285" s="62" t="e">
        <f t="shared" si="64"/>
        <v>#DIV/0!</v>
      </c>
      <c r="AK285" s="62">
        <f t="shared" si="65"/>
        <v>-1</v>
      </c>
      <c r="AL285" s="62" t="e">
        <f t="shared" si="66"/>
        <v>#DIV/0!</v>
      </c>
      <c r="AM285" s="62" t="e">
        <f t="shared" si="67"/>
        <v>#DIV/0!</v>
      </c>
      <c r="AN285" s="62" t="e">
        <f t="shared" si="68"/>
        <v>#DIV/0!</v>
      </c>
      <c r="AO285" s="62" t="e">
        <f t="shared" si="69"/>
        <v>#DIV/0!</v>
      </c>
      <c r="AP285" s="62" t="e">
        <f t="shared" si="70"/>
        <v>#DIV/0!</v>
      </c>
      <c r="AQ285" s="62" t="e">
        <f t="shared" si="71"/>
        <v>#DIV/0!</v>
      </c>
      <c r="AR285" s="62" t="e">
        <f t="shared" si="72"/>
        <v>#DIV/0!</v>
      </c>
      <c r="AS285" s="62" t="e">
        <f t="shared" si="73"/>
        <v>#DIV/0!</v>
      </c>
      <c r="AT285" s="62">
        <f t="shared" si="74"/>
        <v>-1</v>
      </c>
      <c r="AU285" s="62">
        <f t="shared" si="75"/>
        <v>-1</v>
      </c>
    </row>
    <row r="286" spans="1:47" ht="165" x14ac:dyDescent="0.25">
      <c r="A286" s="59">
        <v>2023</v>
      </c>
      <c r="B286" s="60" t="s">
        <v>505</v>
      </c>
      <c r="C286" s="61" t="s">
        <v>506</v>
      </c>
      <c r="D286" s="62">
        <v>25170192.524999976</v>
      </c>
      <c r="E286" s="62">
        <v>0</v>
      </c>
      <c r="F286" s="62">
        <v>0</v>
      </c>
      <c r="G286" s="62">
        <v>400000</v>
      </c>
      <c r="H286" s="62">
        <v>700000</v>
      </c>
      <c r="I286" s="62">
        <v>0</v>
      </c>
      <c r="J286" s="62">
        <v>0</v>
      </c>
      <c r="K286" s="62">
        <v>0</v>
      </c>
      <c r="L286" s="62">
        <v>0</v>
      </c>
      <c r="M286" s="62">
        <v>0</v>
      </c>
      <c r="N286" s="62">
        <v>0</v>
      </c>
      <c r="O286" s="62">
        <v>0</v>
      </c>
      <c r="P286" s="62">
        <v>26270192.524999976</v>
      </c>
      <c r="R286" s="62">
        <v>1500000</v>
      </c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>
        <f t="shared" si="62"/>
        <v>1500000</v>
      </c>
      <c r="AF286" s="13" t="s">
        <v>505</v>
      </c>
      <c r="AG286" s="41" t="s">
        <v>506</v>
      </c>
      <c r="AH286" s="26">
        <v>1500000</v>
      </c>
      <c r="AI286" s="62">
        <f t="shared" si="63"/>
        <v>-0.94040570017451619</v>
      </c>
      <c r="AJ286" s="62" t="e">
        <f t="shared" si="64"/>
        <v>#DIV/0!</v>
      </c>
      <c r="AK286" s="62" t="e">
        <f t="shared" si="65"/>
        <v>#DIV/0!</v>
      </c>
      <c r="AL286" s="62">
        <f t="shared" si="66"/>
        <v>-1</v>
      </c>
      <c r="AM286" s="62">
        <f t="shared" si="67"/>
        <v>-1</v>
      </c>
      <c r="AN286" s="62" t="e">
        <f t="shared" si="68"/>
        <v>#DIV/0!</v>
      </c>
      <c r="AO286" s="62" t="e">
        <f t="shared" si="69"/>
        <v>#DIV/0!</v>
      </c>
      <c r="AP286" s="62" t="e">
        <f t="shared" si="70"/>
        <v>#DIV/0!</v>
      </c>
      <c r="AQ286" s="62" t="e">
        <f t="shared" si="71"/>
        <v>#DIV/0!</v>
      </c>
      <c r="AR286" s="62" t="e">
        <f t="shared" si="72"/>
        <v>#DIV/0!</v>
      </c>
      <c r="AS286" s="62" t="e">
        <f t="shared" si="73"/>
        <v>#DIV/0!</v>
      </c>
      <c r="AT286" s="62" t="e">
        <f t="shared" si="74"/>
        <v>#DIV/0!</v>
      </c>
      <c r="AU286" s="62">
        <f t="shared" si="75"/>
        <v>-0.94290106558707065</v>
      </c>
    </row>
    <row r="287" spans="1:47" ht="135" x14ac:dyDescent="0.25">
      <c r="A287" s="59">
        <v>2023</v>
      </c>
      <c r="B287" s="60" t="s">
        <v>507</v>
      </c>
      <c r="C287" s="61" t="s">
        <v>508</v>
      </c>
      <c r="D287" s="62">
        <v>0</v>
      </c>
      <c r="E287" s="62">
        <v>0</v>
      </c>
      <c r="F287" s="62">
        <v>26231538</v>
      </c>
      <c r="G287" s="62">
        <v>4000000</v>
      </c>
      <c r="H287" s="62">
        <v>0</v>
      </c>
      <c r="I287" s="62">
        <v>0</v>
      </c>
      <c r="J287" s="62">
        <v>8350000</v>
      </c>
      <c r="K287" s="62">
        <v>8700000</v>
      </c>
      <c r="L287" s="62">
        <v>8000000</v>
      </c>
      <c r="M287" s="62">
        <v>8150000</v>
      </c>
      <c r="N287" s="62">
        <v>0</v>
      </c>
      <c r="O287" s="62">
        <v>0</v>
      </c>
      <c r="P287" s="62">
        <v>63431538</v>
      </c>
      <c r="R287" s="62">
        <v>0</v>
      </c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>
        <f t="shared" si="62"/>
        <v>0</v>
      </c>
      <c r="AF287" s="13" t="s">
        <v>507</v>
      </c>
      <c r="AG287" s="41" t="s">
        <v>508</v>
      </c>
      <c r="AH287" s="26">
        <v>0</v>
      </c>
      <c r="AI287" s="62" t="e">
        <f t="shared" si="63"/>
        <v>#DIV/0!</v>
      </c>
      <c r="AJ287" s="62" t="e">
        <f t="shared" si="64"/>
        <v>#DIV/0!</v>
      </c>
      <c r="AK287" s="62">
        <f t="shared" si="65"/>
        <v>-1</v>
      </c>
      <c r="AL287" s="62">
        <f t="shared" si="66"/>
        <v>-1</v>
      </c>
      <c r="AM287" s="62" t="e">
        <f t="shared" si="67"/>
        <v>#DIV/0!</v>
      </c>
      <c r="AN287" s="62" t="e">
        <f t="shared" si="68"/>
        <v>#DIV/0!</v>
      </c>
      <c r="AO287" s="62">
        <f t="shared" si="69"/>
        <v>-1</v>
      </c>
      <c r="AP287" s="62">
        <f t="shared" si="70"/>
        <v>-1</v>
      </c>
      <c r="AQ287" s="62">
        <f t="shared" si="71"/>
        <v>-1</v>
      </c>
      <c r="AR287" s="62">
        <f t="shared" si="72"/>
        <v>-1</v>
      </c>
      <c r="AS287" s="62" t="e">
        <f t="shared" si="73"/>
        <v>#DIV/0!</v>
      </c>
      <c r="AT287" s="62" t="e">
        <f t="shared" si="74"/>
        <v>#DIV/0!</v>
      </c>
      <c r="AU287" s="62">
        <f t="shared" si="75"/>
        <v>-1</v>
      </c>
    </row>
    <row r="288" spans="1:47" x14ac:dyDescent="0.25">
      <c r="A288" s="56">
        <v>2023</v>
      </c>
      <c r="B288" s="57" t="s">
        <v>509</v>
      </c>
      <c r="C288" s="58" t="s">
        <v>510</v>
      </c>
      <c r="D288" s="55">
        <v>0</v>
      </c>
      <c r="E288" s="55">
        <v>0</v>
      </c>
      <c r="F288" s="55">
        <v>99417857</v>
      </c>
      <c r="G288" s="55">
        <v>0</v>
      </c>
      <c r="H288" s="55">
        <v>0</v>
      </c>
      <c r="I288" s="55">
        <v>0</v>
      </c>
      <c r="J288" s="55">
        <v>0</v>
      </c>
      <c r="K288" s="55">
        <v>38000000</v>
      </c>
      <c r="L288" s="55">
        <v>0</v>
      </c>
      <c r="M288" s="55">
        <v>0</v>
      </c>
      <c r="N288" s="55">
        <v>0</v>
      </c>
      <c r="O288" s="55">
        <v>0</v>
      </c>
      <c r="P288" s="55">
        <v>137417857</v>
      </c>
      <c r="R288" s="55">
        <v>0</v>
      </c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>
        <f t="shared" si="62"/>
        <v>0</v>
      </c>
      <c r="AF288" s="14" t="s">
        <v>509</v>
      </c>
      <c r="AG288" s="9" t="s">
        <v>510</v>
      </c>
      <c r="AH288" s="10">
        <f>+AH289+AH290</f>
        <v>0</v>
      </c>
      <c r="AI288" s="55" t="e">
        <f t="shared" si="63"/>
        <v>#DIV/0!</v>
      </c>
      <c r="AJ288" s="55" t="e">
        <f t="shared" si="64"/>
        <v>#DIV/0!</v>
      </c>
      <c r="AK288" s="55">
        <f t="shared" si="65"/>
        <v>-1</v>
      </c>
      <c r="AL288" s="55" t="e">
        <f t="shared" si="66"/>
        <v>#DIV/0!</v>
      </c>
      <c r="AM288" s="55" t="e">
        <f t="shared" si="67"/>
        <v>#DIV/0!</v>
      </c>
      <c r="AN288" s="55" t="e">
        <f t="shared" si="68"/>
        <v>#DIV/0!</v>
      </c>
      <c r="AO288" s="55" t="e">
        <f t="shared" si="69"/>
        <v>#DIV/0!</v>
      </c>
      <c r="AP288" s="55">
        <f t="shared" si="70"/>
        <v>-1</v>
      </c>
      <c r="AQ288" s="55" t="e">
        <f t="shared" si="71"/>
        <v>#DIV/0!</v>
      </c>
      <c r="AR288" s="55" t="e">
        <f t="shared" si="72"/>
        <v>#DIV/0!</v>
      </c>
      <c r="AS288" s="55" t="e">
        <f t="shared" si="73"/>
        <v>#DIV/0!</v>
      </c>
      <c r="AT288" s="55" t="e">
        <f t="shared" si="74"/>
        <v>#DIV/0!</v>
      </c>
      <c r="AU288" s="55">
        <f t="shared" si="75"/>
        <v>-1</v>
      </c>
    </row>
    <row r="289" spans="1:47" x14ac:dyDescent="0.25">
      <c r="A289" s="59">
        <v>2023</v>
      </c>
      <c r="B289" s="60" t="s">
        <v>511</v>
      </c>
      <c r="C289" s="61" t="s">
        <v>512</v>
      </c>
      <c r="D289" s="62">
        <v>0</v>
      </c>
      <c r="E289" s="62">
        <v>0</v>
      </c>
      <c r="F289" s="62">
        <v>99417857</v>
      </c>
      <c r="G289" s="62">
        <v>0</v>
      </c>
      <c r="H289" s="62">
        <v>0</v>
      </c>
      <c r="I289" s="62">
        <v>0</v>
      </c>
      <c r="J289" s="62">
        <v>0</v>
      </c>
      <c r="K289" s="62">
        <v>0</v>
      </c>
      <c r="L289" s="62">
        <v>0</v>
      </c>
      <c r="M289" s="62">
        <v>0</v>
      </c>
      <c r="N289" s="62">
        <v>0</v>
      </c>
      <c r="O289" s="62">
        <v>0</v>
      </c>
      <c r="P289" s="62">
        <v>99417857</v>
      </c>
      <c r="R289" s="62">
        <v>0</v>
      </c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>
        <f t="shared" si="62"/>
        <v>0</v>
      </c>
      <c r="AF289" s="13" t="s">
        <v>511</v>
      </c>
      <c r="AG289" s="25" t="s">
        <v>512</v>
      </c>
      <c r="AH289" s="26">
        <v>0</v>
      </c>
      <c r="AI289" s="62" t="e">
        <f t="shared" si="63"/>
        <v>#DIV/0!</v>
      </c>
      <c r="AJ289" s="62" t="e">
        <f t="shared" si="64"/>
        <v>#DIV/0!</v>
      </c>
      <c r="AK289" s="62">
        <f t="shared" si="65"/>
        <v>-1</v>
      </c>
      <c r="AL289" s="62" t="e">
        <f t="shared" si="66"/>
        <v>#DIV/0!</v>
      </c>
      <c r="AM289" s="62" t="e">
        <f t="shared" si="67"/>
        <v>#DIV/0!</v>
      </c>
      <c r="AN289" s="62" t="e">
        <f t="shared" si="68"/>
        <v>#DIV/0!</v>
      </c>
      <c r="AO289" s="62" t="e">
        <f t="shared" si="69"/>
        <v>#DIV/0!</v>
      </c>
      <c r="AP289" s="62" t="e">
        <f t="shared" si="70"/>
        <v>#DIV/0!</v>
      </c>
      <c r="AQ289" s="62" t="e">
        <f t="shared" si="71"/>
        <v>#DIV/0!</v>
      </c>
      <c r="AR289" s="62" t="e">
        <f t="shared" si="72"/>
        <v>#DIV/0!</v>
      </c>
      <c r="AS289" s="62" t="e">
        <f t="shared" si="73"/>
        <v>#DIV/0!</v>
      </c>
      <c r="AT289" s="62" t="e">
        <f t="shared" si="74"/>
        <v>#DIV/0!</v>
      </c>
      <c r="AU289" s="62">
        <f t="shared" si="75"/>
        <v>-1</v>
      </c>
    </row>
    <row r="290" spans="1:47" x14ac:dyDescent="0.25">
      <c r="A290" s="59">
        <v>2023</v>
      </c>
      <c r="B290" s="60">
        <v>202020807029</v>
      </c>
      <c r="C290" s="61" t="s">
        <v>514</v>
      </c>
      <c r="D290" s="62">
        <v>0</v>
      </c>
      <c r="E290" s="62">
        <v>0</v>
      </c>
      <c r="F290" s="62">
        <v>0</v>
      </c>
      <c r="G290" s="62">
        <v>0</v>
      </c>
      <c r="H290" s="62">
        <v>0</v>
      </c>
      <c r="I290" s="62">
        <v>0</v>
      </c>
      <c r="J290" s="62">
        <v>0</v>
      </c>
      <c r="K290" s="62">
        <v>38000000</v>
      </c>
      <c r="L290" s="62">
        <v>0</v>
      </c>
      <c r="M290" s="62">
        <v>0</v>
      </c>
      <c r="N290" s="62">
        <v>0</v>
      </c>
      <c r="O290" s="62">
        <v>0</v>
      </c>
      <c r="P290" s="62">
        <v>38000000</v>
      </c>
      <c r="R290" s="62">
        <v>0</v>
      </c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>
        <f t="shared" si="62"/>
        <v>0</v>
      </c>
      <c r="AF290" s="13" t="s">
        <v>513</v>
      </c>
      <c r="AG290" s="25" t="s">
        <v>514</v>
      </c>
      <c r="AH290" s="26">
        <v>0</v>
      </c>
      <c r="AI290" s="62" t="e">
        <f t="shared" si="63"/>
        <v>#DIV/0!</v>
      </c>
      <c r="AJ290" s="62" t="e">
        <f t="shared" si="64"/>
        <v>#DIV/0!</v>
      </c>
      <c r="AK290" s="62" t="e">
        <f t="shared" si="65"/>
        <v>#DIV/0!</v>
      </c>
      <c r="AL290" s="62" t="e">
        <f t="shared" si="66"/>
        <v>#DIV/0!</v>
      </c>
      <c r="AM290" s="62" t="e">
        <f t="shared" si="67"/>
        <v>#DIV/0!</v>
      </c>
      <c r="AN290" s="62" t="e">
        <f t="shared" si="68"/>
        <v>#DIV/0!</v>
      </c>
      <c r="AO290" s="62" t="e">
        <f t="shared" si="69"/>
        <v>#DIV/0!</v>
      </c>
      <c r="AP290" s="62">
        <f t="shared" si="70"/>
        <v>-1</v>
      </c>
      <c r="AQ290" s="62" t="e">
        <f t="shared" si="71"/>
        <v>#DIV/0!</v>
      </c>
      <c r="AR290" s="62" t="e">
        <f t="shared" si="72"/>
        <v>#DIV/0!</v>
      </c>
      <c r="AS290" s="62" t="e">
        <f t="shared" si="73"/>
        <v>#DIV/0!</v>
      </c>
      <c r="AT290" s="62" t="e">
        <f t="shared" si="74"/>
        <v>#DIV/0!</v>
      </c>
      <c r="AU290" s="62">
        <f t="shared" si="75"/>
        <v>-1</v>
      </c>
    </row>
    <row r="291" spans="1:47" x14ac:dyDescent="0.25">
      <c r="A291" s="56">
        <v>2023</v>
      </c>
      <c r="B291" s="57" t="s">
        <v>515</v>
      </c>
      <c r="C291" s="58" t="s">
        <v>516</v>
      </c>
      <c r="D291" s="55">
        <v>0</v>
      </c>
      <c r="E291" s="55">
        <v>0</v>
      </c>
      <c r="F291" s="55">
        <v>10000000</v>
      </c>
      <c r="G291" s="55">
        <v>0</v>
      </c>
      <c r="H291" s="55">
        <v>0</v>
      </c>
      <c r="I291" s="55">
        <v>10000000</v>
      </c>
      <c r="J291" s="55">
        <v>0</v>
      </c>
      <c r="K291" s="55">
        <v>0</v>
      </c>
      <c r="L291" s="55">
        <v>10000000</v>
      </c>
      <c r="M291" s="55">
        <v>0</v>
      </c>
      <c r="N291" s="55">
        <v>0</v>
      </c>
      <c r="O291" s="55">
        <v>10000000</v>
      </c>
      <c r="P291" s="55">
        <v>40000000</v>
      </c>
      <c r="R291" s="55">
        <v>0</v>
      </c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>
        <f t="shared" ref="AD291:AD307" si="76">SUM(R291:AC291)</f>
        <v>0</v>
      </c>
      <c r="AF291" s="14" t="s">
        <v>515</v>
      </c>
      <c r="AG291" s="9" t="s">
        <v>516</v>
      </c>
      <c r="AH291" s="10">
        <f>+AH292</f>
        <v>0</v>
      </c>
      <c r="AI291" s="55" t="e">
        <f t="shared" si="63"/>
        <v>#DIV/0!</v>
      </c>
      <c r="AJ291" s="55" t="e">
        <f t="shared" si="64"/>
        <v>#DIV/0!</v>
      </c>
      <c r="AK291" s="55">
        <f t="shared" si="65"/>
        <v>-1</v>
      </c>
      <c r="AL291" s="55" t="e">
        <f t="shared" si="66"/>
        <v>#DIV/0!</v>
      </c>
      <c r="AM291" s="55" t="e">
        <f t="shared" si="67"/>
        <v>#DIV/0!</v>
      </c>
      <c r="AN291" s="55">
        <f t="shared" si="68"/>
        <v>-1</v>
      </c>
      <c r="AO291" s="55" t="e">
        <f t="shared" si="69"/>
        <v>#DIV/0!</v>
      </c>
      <c r="AP291" s="55" t="e">
        <f t="shared" si="70"/>
        <v>#DIV/0!</v>
      </c>
      <c r="AQ291" s="55">
        <f t="shared" si="71"/>
        <v>-1</v>
      </c>
      <c r="AR291" s="55" t="e">
        <f t="shared" si="72"/>
        <v>#DIV/0!</v>
      </c>
      <c r="AS291" s="55" t="e">
        <f t="shared" si="73"/>
        <v>#DIV/0!</v>
      </c>
      <c r="AT291" s="55">
        <f t="shared" si="74"/>
        <v>-1</v>
      </c>
      <c r="AU291" s="55">
        <f t="shared" si="75"/>
        <v>-1</v>
      </c>
    </row>
    <row r="292" spans="1:47" x14ac:dyDescent="0.25">
      <c r="A292" s="59">
        <v>2023</v>
      </c>
      <c r="B292" s="60" t="s">
        <v>517</v>
      </c>
      <c r="C292" s="61" t="s">
        <v>518</v>
      </c>
      <c r="D292" s="62">
        <v>0</v>
      </c>
      <c r="E292" s="62">
        <v>0</v>
      </c>
      <c r="F292" s="62">
        <v>10000000</v>
      </c>
      <c r="G292" s="62">
        <v>0</v>
      </c>
      <c r="H292" s="62">
        <v>0</v>
      </c>
      <c r="I292" s="62">
        <v>10000000</v>
      </c>
      <c r="J292" s="62">
        <v>0</v>
      </c>
      <c r="K292" s="62">
        <v>0</v>
      </c>
      <c r="L292" s="62">
        <v>10000000</v>
      </c>
      <c r="M292" s="62">
        <v>0</v>
      </c>
      <c r="N292" s="62">
        <v>0</v>
      </c>
      <c r="O292" s="62">
        <v>10000000</v>
      </c>
      <c r="P292" s="62">
        <v>40000000</v>
      </c>
      <c r="R292" s="62">
        <v>0</v>
      </c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>
        <f t="shared" si="76"/>
        <v>0</v>
      </c>
      <c r="AF292" s="13" t="s">
        <v>517</v>
      </c>
      <c r="AG292" s="25" t="s">
        <v>518</v>
      </c>
      <c r="AH292" s="26">
        <v>0</v>
      </c>
      <c r="AI292" s="62" t="e">
        <f t="shared" si="63"/>
        <v>#DIV/0!</v>
      </c>
      <c r="AJ292" s="62" t="e">
        <f t="shared" si="64"/>
        <v>#DIV/0!</v>
      </c>
      <c r="AK292" s="62">
        <f t="shared" si="65"/>
        <v>-1</v>
      </c>
      <c r="AL292" s="62" t="e">
        <f t="shared" si="66"/>
        <v>#DIV/0!</v>
      </c>
      <c r="AM292" s="62" t="e">
        <f t="shared" si="67"/>
        <v>#DIV/0!</v>
      </c>
      <c r="AN292" s="62">
        <f t="shared" si="68"/>
        <v>-1</v>
      </c>
      <c r="AO292" s="62" t="e">
        <f t="shared" si="69"/>
        <v>#DIV/0!</v>
      </c>
      <c r="AP292" s="62" t="e">
        <f t="shared" si="70"/>
        <v>#DIV/0!</v>
      </c>
      <c r="AQ292" s="62">
        <f t="shared" si="71"/>
        <v>-1</v>
      </c>
      <c r="AR292" s="62" t="e">
        <f t="shared" si="72"/>
        <v>#DIV/0!</v>
      </c>
      <c r="AS292" s="62" t="e">
        <f t="shared" si="73"/>
        <v>#DIV/0!</v>
      </c>
      <c r="AT292" s="62">
        <f t="shared" si="74"/>
        <v>-1</v>
      </c>
      <c r="AU292" s="62">
        <f t="shared" si="75"/>
        <v>-1</v>
      </c>
    </row>
    <row r="293" spans="1:47" x14ac:dyDescent="0.25">
      <c r="A293" s="56">
        <v>2023</v>
      </c>
      <c r="B293" s="57" t="s">
        <v>519</v>
      </c>
      <c r="C293" s="58" t="s">
        <v>846</v>
      </c>
      <c r="D293" s="55">
        <v>200800000</v>
      </c>
      <c r="E293" s="55">
        <v>6000000</v>
      </c>
      <c r="F293" s="55">
        <v>0</v>
      </c>
      <c r="G293" s="55">
        <v>0</v>
      </c>
      <c r="H293" s="55">
        <v>0</v>
      </c>
      <c r="I293" s="55">
        <v>0</v>
      </c>
      <c r="J293" s="55">
        <v>800000</v>
      </c>
      <c r="K293" s="55">
        <v>6000000</v>
      </c>
      <c r="L293" s="55">
        <v>0</v>
      </c>
      <c r="M293" s="55">
        <v>0</v>
      </c>
      <c r="N293" s="55">
        <v>0</v>
      </c>
      <c r="O293" s="55">
        <v>1600000</v>
      </c>
      <c r="P293" s="55">
        <v>215200000</v>
      </c>
      <c r="R293" s="55">
        <v>0</v>
      </c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>
        <f t="shared" si="76"/>
        <v>0</v>
      </c>
      <c r="AF293" s="14" t="s">
        <v>519</v>
      </c>
      <c r="AG293" s="9" t="s">
        <v>520</v>
      </c>
      <c r="AH293" s="10">
        <f>+AH294</f>
        <v>0</v>
      </c>
      <c r="AI293" s="55">
        <f t="shared" si="63"/>
        <v>-1</v>
      </c>
      <c r="AJ293" s="55">
        <f t="shared" si="64"/>
        <v>-1</v>
      </c>
      <c r="AK293" s="55" t="e">
        <f t="shared" si="65"/>
        <v>#DIV/0!</v>
      </c>
      <c r="AL293" s="55" t="e">
        <f t="shared" si="66"/>
        <v>#DIV/0!</v>
      </c>
      <c r="AM293" s="55" t="e">
        <f t="shared" si="67"/>
        <v>#DIV/0!</v>
      </c>
      <c r="AN293" s="55" t="e">
        <f t="shared" si="68"/>
        <v>#DIV/0!</v>
      </c>
      <c r="AO293" s="55">
        <f t="shared" si="69"/>
        <v>-1</v>
      </c>
      <c r="AP293" s="55">
        <f t="shared" si="70"/>
        <v>-1</v>
      </c>
      <c r="AQ293" s="55" t="e">
        <f t="shared" si="71"/>
        <v>#DIV/0!</v>
      </c>
      <c r="AR293" s="55" t="e">
        <f t="shared" si="72"/>
        <v>#DIV/0!</v>
      </c>
      <c r="AS293" s="55" t="e">
        <f t="shared" si="73"/>
        <v>#DIV/0!</v>
      </c>
      <c r="AT293" s="55">
        <f t="shared" si="74"/>
        <v>-1</v>
      </c>
      <c r="AU293" s="55">
        <f t="shared" si="75"/>
        <v>-1</v>
      </c>
    </row>
    <row r="294" spans="1:47" x14ac:dyDescent="0.25">
      <c r="A294" s="59">
        <v>2023</v>
      </c>
      <c r="B294" s="60">
        <v>20202080901</v>
      </c>
      <c r="C294" s="61" t="s">
        <v>522</v>
      </c>
      <c r="D294" s="62">
        <v>200800000</v>
      </c>
      <c r="E294" s="62">
        <v>6000000</v>
      </c>
      <c r="F294" s="62">
        <v>0</v>
      </c>
      <c r="G294" s="62">
        <v>0</v>
      </c>
      <c r="H294" s="62">
        <v>0</v>
      </c>
      <c r="I294" s="62">
        <v>0</v>
      </c>
      <c r="J294" s="62">
        <v>800000</v>
      </c>
      <c r="K294" s="62">
        <v>6000000</v>
      </c>
      <c r="L294" s="62">
        <v>0</v>
      </c>
      <c r="M294" s="62">
        <v>0</v>
      </c>
      <c r="N294" s="62">
        <v>0</v>
      </c>
      <c r="O294" s="62">
        <v>1600000</v>
      </c>
      <c r="P294" s="62">
        <v>215200000</v>
      </c>
      <c r="R294" s="62">
        <v>0</v>
      </c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>
        <f t="shared" si="76"/>
        <v>0</v>
      </c>
      <c r="AF294" s="13" t="s">
        <v>521</v>
      </c>
      <c r="AG294" s="25" t="s">
        <v>522</v>
      </c>
      <c r="AH294" s="26">
        <v>0</v>
      </c>
      <c r="AI294" s="62">
        <f t="shared" si="63"/>
        <v>-1</v>
      </c>
      <c r="AJ294" s="62">
        <f t="shared" si="64"/>
        <v>-1</v>
      </c>
      <c r="AK294" s="62" t="e">
        <f t="shared" si="65"/>
        <v>#DIV/0!</v>
      </c>
      <c r="AL294" s="62" t="e">
        <f t="shared" si="66"/>
        <v>#DIV/0!</v>
      </c>
      <c r="AM294" s="62" t="e">
        <f t="shared" si="67"/>
        <v>#DIV/0!</v>
      </c>
      <c r="AN294" s="62" t="e">
        <f t="shared" si="68"/>
        <v>#DIV/0!</v>
      </c>
      <c r="AO294" s="62">
        <f t="shared" si="69"/>
        <v>-1</v>
      </c>
      <c r="AP294" s="62">
        <f t="shared" si="70"/>
        <v>-1</v>
      </c>
      <c r="AQ294" s="62" t="e">
        <f t="shared" si="71"/>
        <v>#DIV/0!</v>
      </c>
      <c r="AR294" s="62" t="e">
        <f t="shared" si="72"/>
        <v>#DIV/0!</v>
      </c>
      <c r="AS294" s="62" t="e">
        <f t="shared" si="73"/>
        <v>#DIV/0!</v>
      </c>
      <c r="AT294" s="62">
        <f t="shared" si="74"/>
        <v>-1</v>
      </c>
      <c r="AU294" s="62">
        <f t="shared" si="75"/>
        <v>-1</v>
      </c>
    </row>
    <row r="295" spans="1:47" x14ac:dyDescent="0.25">
      <c r="A295" s="56">
        <v>2023</v>
      </c>
      <c r="B295" s="57" t="s">
        <v>523</v>
      </c>
      <c r="C295" s="58" t="s">
        <v>524</v>
      </c>
      <c r="D295" s="55">
        <v>99000000</v>
      </c>
      <c r="E295" s="55">
        <v>57829731.828000002</v>
      </c>
      <c r="F295" s="55">
        <v>45000000</v>
      </c>
      <c r="G295" s="55">
        <v>44000000</v>
      </c>
      <c r="H295" s="55">
        <v>82000000</v>
      </c>
      <c r="I295" s="55">
        <v>34150400</v>
      </c>
      <c r="J295" s="55">
        <v>35000000</v>
      </c>
      <c r="K295" s="55">
        <v>128468235.52699998</v>
      </c>
      <c r="L295" s="55">
        <v>41000000</v>
      </c>
      <c r="M295" s="55">
        <v>32000000</v>
      </c>
      <c r="N295" s="55">
        <v>70000000</v>
      </c>
      <c r="O295" s="55">
        <v>0</v>
      </c>
      <c r="P295" s="55">
        <v>668448367.35500002</v>
      </c>
      <c r="R295" s="55">
        <v>3614580</v>
      </c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>
        <f t="shared" si="76"/>
        <v>3614580</v>
      </c>
      <c r="AF295" s="11" t="s">
        <v>523</v>
      </c>
      <c r="AG295" s="5" t="s">
        <v>524</v>
      </c>
      <c r="AH295" s="6">
        <f>+AH296+AH299+AH301+AH304</f>
        <v>3614580</v>
      </c>
      <c r="AI295" s="55">
        <f t="shared" si="63"/>
        <v>-0.96348909090909096</v>
      </c>
      <c r="AJ295" s="55">
        <f t="shared" si="64"/>
        <v>-1</v>
      </c>
      <c r="AK295" s="55">
        <f t="shared" si="65"/>
        <v>-1</v>
      </c>
      <c r="AL295" s="55">
        <f t="shared" si="66"/>
        <v>-1</v>
      </c>
      <c r="AM295" s="55">
        <f t="shared" si="67"/>
        <v>-1</v>
      </c>
      <c r="AN295" s="55">
        <f t="shared" si="68"/>
        <v>-1</v>
      </c>
      <c r="AO295" s="55">
        <f t="shared" si="69"/>
        <v>-1</v>
      </c>
      <c r="AP295" s="55">
        <f t="shared" si="70"/>
        <v>-1</v>
      </c>
      <c r="AQ295" s="55">
        <f t="shared" si="71"/>
        <v>-1</v>
      </c>
      <c r="AR295" s="55">
        <f t="shared" si="72"/>
        <v>-1</v>
      </c>
      <c r="AS295" s="55">
        <f t="shared" si="73"/>
        <v>-1</v>
      </c>
      <c r="AT295" s="55" t="e">
        <f t="shared" si="74"/>
        <v>#DIV/0!</v>
      </c>
      <c r="AU295" s="55">
        <f t="shared" si="75"/>
        <v>-0.99459258160162378</v>
      </c>
    </row>
    <row r="296" spans="1:47" x14ac:dyDescent="0.25">
      <c r="A296" s="56">
        <v>2023</v>
      </c>
      <c r="B296" s="57" t="s">
        <v>525</v>
      </c>
      <c r="C296" s="58" t="s">
        <v>526</v>
      </c>
      <c r="D296" s="55">
        <v>85000000</v>
      </c>
      <c r="E296" s="55">
        <v>29000000</v>
      </c>
      <c r="F296" s="55">
        <v>45000000</v>
      </c>
      <c r="G296" s="55">
        <v>44000000</v>
      </c>
      <c r="H296" s="55">
        <v>42000000</v>
      </c>
      <c r="I296" s="55">
        <v>34150400</v>
      </c>
      <c r="J296" s="55">
        <v>35000000</v>
      </c>
      <c r="K296" s="55">
        <v>128000000</v>
      </c>
      <c r="L296" s="55">
        <v>41000000</v>
      </c>
      <c r="M296" s="55">
        <v>32000000</v>
      </c>
      <c r="N296" s="55">
        <v>30000000</v>
      </c>
      <c r="O296" s="55">
        <v>0</v>
      </c>
      <c r="P296" s="55">
        <v>545150400</v>
      </c>
      <c r="R296" s="55">
        <v>2500000</v>
      </c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>
        <f t="shared" si="76"/>
        <v>2500000</v>
      </c>
      <c r="AF296" s="14" t="s">
        <v>525</v>
      </c>
      <c r="AG296" s="9" t="s">
        <v>526</v>
      </c>
      <c r="AH296" s="10">
        <f>+AH297+AH298</f>
        <v>2500000</v>
      </c>
      <c r="AI296" s="55">
        <f t="shared" si="63"/>
        <v>-0.97058823529411764</v>
      </c>
      <c r="AJ296" s="55">
        <f t="shared" si="64"/>
        <v>-1</v>
      </c>
      <c r="AK296" s="55">
        <f t="shared" si="65"/>
        <v>-1</v>
      </c>
      <c r="AL296" s="55">
        <f t="shared" si="66"/>
        <v>-1</v>
      </c>
      <c r="AM296" s="55">
        <f t="shared" si="67"/>
        <v>-1</v>
      </c>
      <c r="AN296" s="55">
        <f t="shared" si="68"/>
        <v>-1</v>
      </c>
      <c r="AO296" s="55">
        <f t="shared" si="69"/>
        <v>-1</v>
      </c>
      <c r="AP296" s="55">
        <f t="shared" si="70"/>
        <v>-1</v>
      </c>
      <c r="AQ296" s="55">
        <f t="shared" si="71"/>
        <v>-1</v>
      </c>
      <c r="AR296" s="55">
        <f t="shared" si="72"/>
        <v>-1</v>
      </c>
      <c r="AS296" s="55">
        <f t="shared" si="73"/>
        <v>-1</v>
      </c>
      <c r="AT296" s="55" t="e">
        <f t="shared" si="74"/>
        <v>#DIV/0!</v>
      </c>
      <c r="AU296" s="55">
        <f t="shared" si="75"/>
        <v>-0.99541410957416521</v>
      </c>
    </row>
    <row r="297" spans="1:47" x14ac:dyDescent="0.25">
      <c r="A297" s="59">
        <v>2023</v>
      </c>
      <c r="B297" s="60" t="s">
        <v>527</v>
      </c>
      <c r="C297" s="61" t="s">
        <v>528</v>
      </c>
      <c r="D297" s="62">
        <v>0</v>
      </c>
      <c r="E297" s="62">
        <v>4000000</v>
      </c>
      <c r="F297" s="62">
        <v>0</v>
      </c>
      <c r="G297" s="62">
        <v>7000000</v>
      </c>
      <c r="H297" s="62">
        <v>12000000</v>
      </c>
      <c r="I297" s="62">
        <v>0</v>
      </c>
      <c r="J297" s="62">
        <v>5000000</v>
      </c>
      <c r="K297" s="62">
        <v>5000000</v>
      </c>
      <c r="L297" s="62">
        <v>7000000</v>
      </c>
      <c r="M297" s="62">
        <v>0</v>
      </c>
      <c r="N297" s="62">
        <v>0</v>
      </c>
      <c r="O297" s="62">
        <v>0</v>
      </c>
      <c r="P297" s="62">
        <v>40000000</v>
      </c>
      <c r="R297" s="62">
        <v>0</v>
      </c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>
        <f t="shared" si="76"/>
        <v>0</v>
      </c>
      <c r="AF297" s="13" t="s">
        <v>527</v>
      </c>
      <c r="AG297" s="25" t="s">
        <v>528</v>
      </c>
      <c r="AH297" s="26">
        <v>0</v>
      </c>
      <c r="AI297" s="62" t="e">
        <f t="shared" si="63"/>
        <v>#DIV/0!</v>
      </c>
      <c r="AJ297" s="62">
        <f t="shared" si="64"/>
        <v>-1</v>
      </c>
      <c r="AK297" s="62" t="e">
        <f t="shared" si="65"/>
        <v>#DIV/0!</v>
      </c>
      <c r="AL297" s="62">
        <f t="shared" si="66"/>
        <v>-1</v>
      </c>
      <c r="AM297" s="62">
        <f t="shared" si="67"/>
        <v>-1</v>
      </c>
      <c r="AN297" s="62" t="e">
        <f t="shared" si="68"/>
        <v>#DIV/0!</v>
      </c>
      <c r="AO297" s="62">
        <f t="shared" si="69"/>
        <v>-1</v>
      </c>
      <c r="AP297" s="62">
        <f t="shared" si="70"/>
        <v>-1</v>
      </c>
      <c r="AQ297" s="62">
        <f t="shared" si="71"/>
        <v>-1</v>
      </c>
      <c r="AR297" s="62" t="e">
        <f t="shared" si="72"/>
        <v>#DIV/0!</v>
      </c>
      <c r="AS297" s="62" t="e">
        <f t="shared" si="73"/>
        <v>#DIV/0!</v>
      </c>
      <c r="AT297" s="62" t="e">
        <f t="shared" si="74"/>
        <v>#DIV/0!</v>
      </c>
      <c r="AU297" s="62">
        <f t="shared" si="75"/>
        <v>-1</v>
      </c>
    </row>
    <row r="298" spans="1:47" x14ac:dyDescent="0.25">
      <c r="A298" s="59">
        <v>2023</v>
      </c>
      <c r="B298" s="60" t="s">
        <v>529</v>
      </c>
      <c r="C298" s="61" t="s">
        <v>530</v>
      </c>
      <c r="D298" s="62">
        <v>85000000</v>
      </c>
      <c r="E298" s="62">
        <v>25000000</v>
      </c>
      <c r="F298" s="62">
        <v>45000000</v>
      </c>
      <c r="G298" s="62">
        <v>37000000</v>
      </c>
      <c r="H298" s="62">
        <v>30000000</v>
      </c>
      <c r="I298" s="62">
        <v>34150400</v>
      </c>
      <c r="J298" s="62">
        <v>30000000</v>
      </c>
      <c r="K298" s="62">
        <v>123000000</v>
      </c>
      <c r="L298" s="62">
        <v>34000000</v>
      </c>
      <c r="M298" s="62">
        <v>32000000</v>
      </c>
      <c r="N298" s="62">
        <v>30000000</v>
      </c>
      <c r="O298" s="62">
        <v>0</v>
      </c>
      <c r="P298" s="62">
        <v>505150400</v>
      </c>
      <c r="R298" s="62">
        <v>2500000</v>
      </c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>
        <f t="shared" si="76"/>
        <v>2500000</v>
      </c>
      <c r="AF298" s="13" t="s">
        <v>529</v>
      </c>
      <c r="AG298" s="25" t="s">
        <v>530</v>
      </c>
      <c r="AH298" s="26">
        <v>2500000</v>
      </c>
      <c r="AI298" s="62">
        <f t="shared" si="63"/>
        <v>-0.97058823529411764</v>
      </c>
      <c r="AJ298" s="62">
        <f t="shared" si="64"/>
        <v>-1</v>
      </c>
      <c r="AK298" s="62">
        <f t="shared" si="65"/>
        <v>-1</v>
      </c>
      <c r="AL298" s="62">
        <f t="shared" si="66"/>
        <v>-1</v>
      </c>
      <c r="AM298" s="62">
        <f t="shared" si="67"/>
        <v>-1</v>
      </c>
      <c r="AN298" s="62">
        <f t="shared" si="68"/>
        <v>-1</v>
      </c>
      <c r="AO298" s="62">
        <f t="shared" si="69"/>
        <v>-1</v>
      </c>
      <c r="AP298" s="62">
        <f t="shared" si="70"/>
        <v>-1</v>
      </c>
      <c r="AQ298" s="62">
        <f t="shared" si="71"/>
        <v>-1</v>
      </c>
      <c r="AR298" s="62">
        <f t="shared" si="72"/>
        <v>-1</v>
      </c>
      <c r="AS298" s="62">
        <f t="shared" si="73"/>
        <v>-1</v>
      </c>
      <c r="AT298" s="62" t="e">
        <f t="shared" si="74"/>
        <v>#DIV/0!</v>
      </c>
      <c r="AU298" s="62">
        <f t="shared" si="75"/>
        <v>-0.99505097887678595</v>
      </c>
    </row>
    <row r="299" spans="1:47" x14ac:dyDescent="0.25">
      <c r="A299" s="56">
        <v>2023</v>
      </c>
      <c r="B299" s="57" t="s">
        <v>531</v>
      </c>
      <c r="C299" s="58" t="s">
        <v>532</v>
      </c>
      <c r="D299" s="55">
        <v>14000000</v>
      </c>
      <c r="E299" s="55">
        <v>0</v>
      </c>
      <c r="F299" s="55">
        <v>0</v>
      </c>
      <c r="G299" s="55">
        <v>0</v>
      </c>
      <c r="H299" s="55">
        <v>0</v>
      </c>
      <c r="I299" s="55">
        <v>0</v>
      </c>
      <c r="J299" s="55">
        <v>0</v>
      </c>
      <c r="K299" s="55">
        <v>0</v>
      </c>
      <c r="L299" s="55">
        <v>0</v>
      </c>
      <c r="M299" s="55">
        <v>0</v>
      </c>
      <c r="N299" s="55">
        <v>0</v>
      </c>
      <c r="O299" s="55">
        <v>0</v>
      </c>
      <c r="P299" s="55">
        <v>14000000</v>
      </c>
      <c r="R299" s="55">
        <v>0</v>
      </c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>
        <f t="shared" si="76"/>
        <v>0</v>
      </c>
      <c r="AF299" s="14" t="s">
        <v>531</v>
      </c>
      <c r="AG299" s="9" t="s">
        <v>532</v>
      </c>
      <c r="AH299" s="10">
        <f>+AH300</f>
        <v>0</v>
      </c>
      <c r="AI299" s="55">
        <f t="shared" si="63"/>
        <v>-1</v>
      </c>
      <c r="AJ299" s="55" t="e">
        <f t="shared" si="64"/>
        <v>#DIV/0!</v>
      </c>
      <c r="AK299" s="55" t="e">
        <f t="shared" si="65"/>
        <v>#DIV/0!</v>
      </c>
      <c r="AL299" s="55" t="e">
        <f t="shared" si="66"/>
        <v>#DIV/0!</v>
      </c>
      <c r="AM299" s="55" t="e">
        <f t="shared" si="67"/>
        <v>#DIV/0!</v>
      </c>
      <c r="AN299" s="55" t="e">
        <f t="shared" si="68"/>
        <v>#DIV/0!</v>
      </c>
      <c r="AO299" s="55" t="e">
        <f t="shared" si="69"/>
        <v>#DIV/0!</v>
      </c>
      <c r="AP299" s="55" t="e">
        <f t="shared" si="70"/>
        <v>#DIV/0!</v>
      </c>
      <c r="AQ299" s="55" t="e">
        <f t="shared" si="71"/>
        <v>#DIV/0!</v>
      </c>
      <c r="AR299" s="55" t="e">
        <f t="shared" si="72"/>
        <v>#DIV/0!</v>
      </c>
      <c r="AS299" s="55" t="e">
        <f t="shared" si="73"/>
        <v>#DIV/0!</v>
      </c>
      <c r="AT299" s="55" t="e">
        <f t="shared" si="74"/>
        <v>#DIV/0!</v>
      </c>
      <c r="AU299" s="55">
        <f t="shared" si="75"/>
        <v>-1</v>
      </c>
    </row>
    <row r="300" spans="1:47" x14ac:dyDescent="0.25">
      <c r="A300" s="59">
        <v>2023</v>
      </c>
      <c r="B300" s="60" t="s">
        <v>533</v>
      </c>
      <c r="C300" s="61" t="s">
        <v>534</v>
      </c>
      <c r="D300" s="62">
        <v>14000000</v>
      </c>
      <c r="E300" s="62">
        <v>0</v>
      </c>
      <c r="F300" s="62">
        <v>0</v>
      </c>
      <c r="G300" s="62">
        <v>0</v>
      </c>
      <c r="H300" s="62">
        <v>0</v>
      </c>
      <c r="I300" s="62">
        <v>0</v>
      </c>
      <c r="J300" s="62">
        <v>0</v>
      </c>
      <c r="K300" s="62">
        <v>0</v>
      </c>
      <c r="L300" s="62">
        <v>0</v>
      </c>
      <c r="M300" s="62">
        <v>0</v>
      </c>
      <c r="N300" s="62">
        <v>0</v>
      </c>
      <c r="O300" s="62">
        <v>0</v>
      </c>
      <c r="P300" s="62">
        <v>14000000</v>
      </c>
      <c r="R300" s="62">
        <v>0</v>
      </c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>
        <f t="shared" si="76"/>
        <v>0</v>
      </c>
      <c r="AF300" s="13" t="s">
        <v>533</v>
      </c>
      <c r="AG300" s="25" t="s">
        <v>534</v>
      </c>
      <c r="AH300" s="26">
        <v>0</v>
      </c>
      <c r="AI300" s="62">
        <f t="shared" si="63"/>
        <v>-1</v>
      </c>
      <c r="AJ300" s="62" t="e">
        <f t="shared" si="64"/>
        <v>#DIV/0!</v>
      </c>
      <c r="AK300" s="62" t="e">
        <f t="shared" si="65"/>
        <v>#DIV/0!</v>
      </c>
      <c r="AL300" s="62" t="e">
        <f t="shared" si="66"/>
        <v>#DIV/0!</v>
      </c>
      <c r="AM300" s="62" t="e">
        <f t="shared" si="67"/>
        <v>#DIV/0!</v>
      </c>
      <c r="AN300" s="62" t="e">
        <f t="shared" si="68"/>
        <v>#DIV/0!</v>
      </c>
      <c r="AO300" s="62" t="e">
        <f t="shared" si="69"/>
        <v>#DIV/0!</v>
      </c>
      <c r="AP300" s="62" t="e">
        <f t="shared" si="70"/>
        <v>#DIV/0!</v>
      </c>
      <c r="AQ300" s="62" t="e">
        <f t="shared" si="71"/>
        <v>#DIV/0!</v>
      </c>
      <c r="AR300" s="62" t="e">
        <f t="shared" si="72"/>
        <v>#DIV/0!</v>
      </c>
      <c r="AS300" s="62" t="e">
        <f t="shared" si="73"/>
        <v>#DIV/0!</v>
      </c>
      <c r="AT300" s="62" t="e">
        <f t="shared" si="74"/>
        <v>#DIV/0!</v>
      </c>
      <c r="AU300" s="62">
        <f t="shared" si="75"/>
        <v>-1</v>
      </c>
    </row>
    <row r="301" spans="1:47" x14ac:dyDescent="0.25">
      <c r="A301" s="56">
        <v>2023</v>
      </c>
      <c r="B301" s="57" t="s">
        <v>535</v>
      </c>
      <c r="C301" s="58" t="s">
        <v>847</v>
      </c>
      <c r="D301" s="55">
        <v>0</v>
      </c>
      <c r="E301" s="55">
        <v>28829731.828000002</v>
      </c>
      <c r="F301" s="55">
        <v>0</v>
      </c>
      <c r="G301" s="55">
        <v>0</v>
      </c>
      <c r="H301" s="55">
        <v>40000000</v>
      </c>
      <c r="I301" s="55">
        <v>0</v>
      </c>
      <c r="J301" s="55">
        <v>0</v>
      </c>
      <c r="K301" s="55">
        <v>0</v>
      </c>
      <c r="L301" s="55">
        <v>0</v>
      </c>
      <c r="M301" s="55">
        <v>0</v>
      </c>
      <c r="N301" s="55">
        <v>40000000</v>
      </c>
      <c r="O301" s="55">
        <v>0</v>
      </c>
      <c r="P301" s="55">
        <v>108829731.82800001</v>
      </c>
      <c r="R301" s="55">
        <v>1114580</v>
      </c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>
        <f t="shared" si="76"/>
        <v>1114580</v>
      </c>
      <c r="AF301" s="14" t="s">
        <v>535</v>
      </c>
      <c r="AG301" s="9" t="s">
        <v>536</v>
      </c>
      <c r="AH301" s="10">
        <f>+AH302+AH303</f>
        <v>1114580</v>
      </c>
      <c r="AI301" s="55" t="e">
        <f t="shared" si="63"/>
        <v>#DIV/0!</v>
      </c>
      <c r="AJ301" s="55">
        <f t="shared" si="64"/>
        <v>-1</v>
      </c>
      <c r="AK301" s="55" t="e">
        <f t="shared" si="65"/>
        <v>#DIV/0!</v>
      </c>
      <c r="AL301" s="55" t="e">
        <f t="shared" si="66"/>
        <v>#DIV/0!</v>
      </c>
      <c r="AM301" s="55">
        <f t="shared" si="67"/>
        <v>-1</v>
      </c>
      <c r="AN301" s="55" t="e">
        <f t="shared" si="68"/>
        <v>#DIV/0!</v>
      </c>
      <c r="AO301" s="55" t="e">
        <f t="shared" si="69"/>
        <v>#DIV/0!</v>
      </c>
      <c r="AP301" s="55" t="e">
        <f t="shared" si="70"/>
        <v>#DIV/0!</v>
      </c>
      <c r="AQ301" s="55" t="e">
        <f t="shared" si="71"/>
        <v>#DIV/0!</v>
      </c>
      <c r="AR301" s="55" t="e">
        <f t="shared" si="72"/>
        <v>#DIV/0!</v>
      </c>
      <c r="AS301" s="55">
        <f t="shared" si="73"/>
        <v>-1</v>
      </c>
      <c r="AT301" s="55" t="e">
        <f t="shared" si="74"/>
        <v>#DIV/0!</v>
      </c>
      <c r="AU301" s="55">
        <f t="shared" si="75"/>
        <v>-0.98975849722976861</v>
      </c>
    </row>
    <row r="302" spans="1:47" x14ac:dyDescent="0.25">
      <c r="A302" s="59">
        <v>2023</v>
      </c>
      <c r="B302" s="60">
        <v>20202090401</v>
      </c>
      <c r="C302" s="61" t="s">
        <v>848</v>
      </c>
      <c r="D302" s="62">
        <v>0</v>
      </c>
      <c r="E302" s="62">
        <v>0</v>
      </c>
      <c r="F302" s="62">
        <v>0</v>
      </c>
      <c r="G302" s="62">
        <v>0</v>
      </c>
      <c r="H302" s="62">
        <v>40000000</v>
      </c>
      <c r="I302" s="62">
        <v>0</v>
      </c>
      <c r="J302" s="62">
        <v>0</v>
      </c>
      <c r="K302" s="62">
        <v>0</v>
      </c>
      <c r="L302" s="62">
        <v>0</v>
      </c>
      <c r="M302" s="62">
        <v>0</v>
      </c>
      <c r="N302" s="62">
        <v>40000000</v>
      </c>
      <c r="O302" s="62">
        <v>0</v>
      </c>
      <c r="P302" s="62">
        <v>80000000</v>
      </c>
      <c r="R302" s="62">
        <v>1114580</v>
      </c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>
        <f t="shared" si="76"/>
        <v>1114580</v>
      </c>
      <c r="AF302" s="13" t="s">
        <v>537</v>
      </c>
      <c r="AG302" s="25" t="s">
        <v>538</v>
      </c>
      <c r="AH302" s="26">
        <v>1114580</v>
      </c>
      <c r="AI302" s="62" t="e">
        <f t="shared" si="63"/>
        <v>#DIV/0!</v>
      </c>
      <c r="AJ302" s="62" t="e">
        <f t="shared" si="64"/>
        <v>#DIV/0!</v>
      </c>
      <c r="AK302" s="62" t="e">
        <f t="shared" si="65"/>
        <v>#DIV/0!</v>
      </c>
      <c r="AL302" s="62" t="e">
        <f t="shared" si="66"/>
        <v>#DIV/0!</v>
      </c>
      <c r="AM302" s="62">
        <f t="shared" si="67"/>
        <v>-1</v>
      </c>
      <c r="AN302" s="62" t="e">
        <f t="shared" si="68"/>
        <v>#DIV/0!</v>
      </c>
      <c r="AO302" s="62" t="e">
        <f t="shared" si="69"/>
        <v>#DIV/0!</v>
      </c>
      <c r="AP302" s="62" t="e">
        <f t="shared" si="70"/>
        <v>#DIV/0!</v>
      </c>
      <c r="AQ302" s="62" t="e">
        <f t="shared" si="71"/>
        <v>#DIV/0!</v>
      </c>
      <c r="AR302" s="62" t="e">
        <f t="shared" si="72"/>
        <v>#DIV/0!</v>
      </c>
      <c r="AS302" s="62">
        <f t="shared" si="73"/>
        <v>-1</v>
      </c>
      <c r="AT302" s="62" t="e">
        <f t="shared" si="74"/>
        <v>#DIV/0!</v>
      </c>
      <c r="AU302" s="62">
        <f t="shared" si="75"/>
        <v>-0.98606775000000002</v>
      </c>
    </row>
    <row r="303" spans="1:47" x14ac:dyDescent="0.25">
      <c r="A303" s="59">
        <v>2023</v>
      </c>
      <c r="B303" s="60" t="s">
        <v>539</v>
      </c>
      <c r="C303" s="61" t="s">
        <v>540</v>
      </c>
      <c r="D303" s="62">
        <v>0</v>
      </c>
      <c r="E303" s="62">
        <v>28829731.828000002</v>
      </c>
      <c r="F303" s="62">
        <v>0</v>
      </c>
      <c r="G303" s="62">
        <v>0</v>
      </c>
      <c r="H303" s="62">
        <v>0</v>
      </c>
      <c r="I303" s="62">
        <v>0</v>
      </c>
      <c r="J303" s="62">
        <v>0</v>
      </c>
      <c r="K303" s="62">
        <v>0</v>
      </c>
      <c r="L303" s="62">
        <v>0</v>
      </c>
      <c r="M303" s="62">
        <v>0</v>
      </c>
      <c r="N303" s="62">
        <v>0</v>
      </c>
      <c r="O303" s="62">
        <v>0</v>
      </c>
      <c r="P303" s="62">
        <v>28829731.828000002</v>
      </c>
      <c r="R303" s="62">
        <v>0</v>
      </c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>
        <f t="shared" si="76"/>
        <v>0</v>
      </c>
      <c r="AF303" s="13" t="s">
        <v>539</v>
      </c>
      <c r="AG303" s="25" t="s">
        <v>540</v>
      </c>
      <c r="AH303" s="26">
        <v>0</v>
      </c>
      <c r="AI303" s="62" t="e">
        <f t="shared" si="63"/>
        <v>#DIV/0!</v>
      </c>
      <c r="AJ303" s="62">
        <f t="shared" si="64"/>
        <v>-1</v>
      </c>
      <c r="AK303" s="62" t="e">
        <f t="shared" si="65"/>
        <v>#DIV/0!</v>
      </c>
      <c r="AL303" s="62" t="e">
        <f t="shared" si="66"/>
        <v>#DIV/0!</v>
      </c>
      <c r="AM303" s="62" t="e">
        <f t="shared" si="67"/>
        <v>#DIV/0!</v>
      </c>
      <c r="AN303" s="62" t="e">
        <f t="shared" si="68"/>
        <v>#DIV/0!</v>
      </c>
      <c r="AO303" s="62" t="e">
        <f t="shared" si="69"/>
        <v>#DIV/0!</v>
      </c>
      <c r="AP303" s="62" t="e">
        <f t="shared" si="70"/>
        <v>#DIV/0!</v>
      </c>
      <c r="AQ303" s="62" t="e">
        <f t="shared" si="71"/>
        <v>#DIV/0!</v>
      </c>
      <c r="AR303" s="62" t="e">
        <f t="shared" si="72"/>
        <v>#DIV/0!</v>
      </c>
      <c r="AS303" s="62" t="e">
        <f t="shared" si="73"/>
        <v>#DIV/0!</v>
      </c>
      <c r="AT303" s="62" t="e">
        <f t="shared" si="74"/>
        <v>#DIV/0!</v>
      </c>
      <c r="AU303" s="62">
        <f t="shared" si="75"/>
        <v>-1</v>
      </c>
    </row>
    <row r="304" spans="1:47" x14ac:dyDescent="0.25">
      <c r="A304" s="56">
        <v>2023</v>
      </c>
      <c r="B304" s="57" t="s">
        <v>541</v>
      </c>
      <c r="C304" s="58" t="s">
        <v>542</v>
      </c>
      <c r="D304" s="55">
        <v>0</v>
      </c>
      <c r="E304" s="55">
        <v>0</v>
      </c>
      <c r="F304" s="55">
        <v>0</v>
      </c>
      <c r="G304" s="55">
        <v>0</v>
      </c>
      <c r="H304" s="55">
        <v>0</v>
      </c>
      <c r="I304" s="55">
        <v>0</v>
      </c>
      <c r="J304" s="55">
        <v>0</v>
      </c>
      <c r="K304" s="55">
        <v>468235.52699998021</v>
      </c>
      <c r="L304" s="55">
        <v>0</v>
      </c>
      <c r="M304" s="55">
        <v>0</v>
      </c>
      <c r="N304" s="55">
        <v>0</v>
      </c>
      <c r="O304" s="55">
        <v>0</v>
      </c>
      <c r="P304" s="55">
        <v>468235.52699998021</v>
      </c>
      <c r="R304" s="55">
        <v>0</v>
      </c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>
        <f t="shared" si="76"/>
        <v>0</v>
      </c>
      <c r="AF304" s="14" t="s">
        <v>541</v>
      </c>
      <c r="AG304" s="9" t="s">
        <v>542</v>
      </c>
      <c r="AH304" s="10">
        <f>+AH305</f>
        <v>0</v>
      </c>
      <c r="AI304" s="55" t="e">
        <f t="shared" si="63"/>
        <v>#DIV/0!</v>
      </c>
      <c r="AJ304" s="55" t="e">
        <f t="shared" si="64"/>
        <v>#DIV/0!</v>
      </c>
      <c r="AK304" s="55" t="e">
        <f t="shared" si="65"/>
        <v>#DIV/0!</v>
      </c>
      <c r="AL304" s="55" t="e">
        <f t="shared" si="66"/>
        <v>#DIV/0!</v>
      </c>
      <c r="AM304" s="55" t="e">
        <f t="shared" si="67"/>
        <v>#DIV/0!</v>
      </c>
      <c r="AN304" s="55" t="e">
        <f t="shared" si="68"/>
        <v>#DIV/0!</v>
      </c>
      <c r="AO304" s="55" t="e">
        <f t="shared" si="69"/>
        <v>#DIV/0!</v>
      </c>
      <c r="AP304" s="55">
        <f t="shared" si="70"/>
        <v>-1</v>
      </c>
      <c r="AQ304" s="55" t="e">
        <f t="shared" si="71"/>
        <v>#DIV/0!</v>
      </c>
      <c r="AR304" s="55" t="e">
        <f t="shared" si="72"/>
        <v>#DIV/0!</v>
      </c>
      <c r="AS304" s="55" t="e">
        <f t="shared" si="73"/>
        <v>#DIV/0!</v>
      </c>
      <c r="AT304" s="55" t="e">
        <f t="shared" si="74"/>
        <v>#DIV/0!</v>
      </c>
      <c r="AU304" s="55">
        <f t="shared" si="75"/>
        <v>-1</v>
      </c>
    </row>
    <row r="305" spans="1:47" x14ac:dyDescent="0.25">
      <c r="A305" s="59">
        <v>2023</v>
      </c>
      <c r="B305" s="60" t="s">
        <v>543</v>
      </c>
      <c r="C305" s="61" t="s">
        <v>544</v>
      </c>
      <c r="D305" s="62">
        <v>0</v>
      </c>
      <c r="E305" s="62">
        <v>0</v>
      </c>
      <c r="F305" s="62">
        <v>0</v>
      </c>
      <c r="G305" s="62">
        <v>0</v>
      </c>
      <c r="H305" s="62">
        <v>0</v>
      </c>
      <c r="I305" s="62">
        <v>0</v>
      </c>
      <c r="J305" s="62">
        <v>0</v>
      </c>
      <c r="K305" s="62">
        <v>468235.52699998021</v>
      </c>
      <c r="L305" s="62">
        <v>0</v>
      </c>
      <c r="M305" s="62">
        <v>0</v>
      </c>
      <c r="N305" s="62">
        <v>0</v>
      </c>
      <c r="O305" s="62">
        <v>0</v>
      </c>
      <c r="P305" s="62">
        <v>468235.52699998021</v>
      </c>
      <c r="R305" s="62">
        <v>0</v>
      </c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>
        <f t="shared" si="76"/>
        <v>0</v>
      </c>
      <c r="AF305" s="13" t="s">
        <v>543</v>
      </c>
      <c r="AG305" s="25" t="s">
        <v>544</v>
      </c>
      <c r="AH305" s="26">
        <v>0</v>
      </c>
      <c r="AI305" s="62" t="e">
        <f t="shared" si="63"/>
        <v>#DIV/0!</v>
      </c>
      <c r="AJ305" s="62" t="e">
        <f t="shared" si="64"/>
        <v>#DIV/0!</v>
      </c>
      <c r="AK305" s="62" t="e">
        <f t="shared" si="65"/>
        <v>#DIV/0!</v>
      </c>
      <c r="AL305" s="62" t="e">
        <f t="shared" si="66"/>
        <v>#DIV/0!</v>
      </c>
      <c r="AM305" s="62" t="e">
        <f t="shared" si="67"/>
        <v>#DIV/0!</v>
      </c>
      <c r="AN305" s="62" t="e">
        <f t="shared" si="68"/>
        <v>#DIV/0!</v>
      </c>
      <c r="AO305" s="62" t="e">
        <f t="shared" si="69"/>
        <v>#DIV/0!</v>
      </c>
      <c r="AP305" s="62">
        <f t="shared" si="70"/>
        <v>-1</v>
      </c>
      <c r="AQ305" s="62" t="e">
        <f t="shared" si="71"/>
        <v>#DIV/0!</v>
      </c>
      <c r="AR305" s="62" t="e">
        <f t="shared" si="72"/>
        <v>#DIV/0!</v>
      </c>
      <c r="AS305" s="62" t="e">
        <f t="shared" si="73"/>
        <v>#DIV/0!</v>
      </c>
      <c r="AT305" s="62" t="e">
        <f t="shared" si="74"/>
        <v>#DIV/0!</v>
      </c>
      <c r="AU305" s="62">
        <f t="shared" si="75"/>
        <v>-1</v>
      </c>
    </row>
    <row r="306" spans="1:47" x14ac:dyDescent="0.25">
      <c r="A306" s="56">
        <v>2023</v>
      </c>
      <c r="B306" s="57" t="s">
        <v>545</v>
      </c>
      <c r="C306" s="58" t="s">
        <v>42</v>
      </c>
      <c r="D306" s="55">
        <v>9038329.6630000025</v>
      </c>
      <c r="E306" s="55">
        <v>77689706.659000009</v>
      </c>
      <c r="F306" s="55">
        <v>32788329.663000003</v>
      </c>
      <c r="G306" s="55">
        <v>25288329.663000003</v>
      </c>
      <c r="H306" s="55">
        <v>29133506.659000002</v>
      </c>
      <c r="I306" s="55">
        <v>24288329.663000003</v>
      </c>
      <c r="J306" s="55">
        <v>60238329.663000003</v>
      </c>
      <c r="K306" s="55">
        <v>33809706.659000002</v>
      </c>
      <c r="L306" s="55">
        <v>22288329.663000003</v>
      </c>
      <c r="M306" s="55">
        <v>41288329.663000003</v>
      </c>
      <c r="N306" s="55">
        <v>21309706.659000002</v>
      </c>
      <c r="O306" s="55">
        <v>9722989.6630000025</v>
      </c>
      <c r="P306" s="55">
        <v>386883923.93999994</v>
      </c>
      <c r="R306" s="55">
        <v>24397437</v>
      </c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>
        <f t="shared" si="76"/>
        <v>24397437</v>
      </c>
      <c r="AF306" s="11" t="s">
        <v>545</v>
      </c>
      <c r="AG306" s="5" t="s">
        <v>42</v>
      </c>
      <c r="AH306" s="6">
        <f>+AH307</f>
        <v>24397437</v>
      </c>
      <c r="AI306" s="55">
        <f t="shared" si="63"/>
        <v>1.6993302866430302</v>
      </c>
      <c r="AJ306" s="55">
        <f t="shared" si="64"/>
        <v>-1</v>
      </c>
      <c r="AK306" s="55">
        <f t="shared" si="65"/>
        <v>-1</v>
      </c>
      <c r="AL306" s="55">
        <f t="shared" si="66"/>
        <v>-1</v>
      </c>
      <c r="AM306" s="55">
        <f t="shared" si="67"/>
        <v>-1</v>
      </c>
      <c r="AN306" s="55">
        <f t="shared" si="68"/>
        <v>-1</v>
      </c>
      <c r="AO306" s="55">
        <f t="shared" si="69"/>
        <v>-1</v>
      </c>
      <c r="AP306" s="55">
        <f t="shared" si="70"/>
        <v>-1</v>
      </c>
      <c r="AQ306" s="55">
        <f t="shared" si="71"/>
        <v>-1</v>
      </c>
      <c r="AR306" s="55">
        <f t="shared" si="72"/>
        <v>-1</v>
      </c>
      <c r="AS306" s="55">
        <f t="shared" si="73"/>
        <v>-1</v>
      </c>
      <c r="AT306" s="55">
        <f t="shared" si="74"/>
        <v>-1</v>
      </c>
      <c r="AU306" s="55">
        <f t="shared" si="75"/>
        <v>-0.93693861261657463</v>
      </c>
    </row>
    <row r="307" spans="1:47" x14ac:dyDescent="0.25">
      <c r="A307" s="59">
        <v>2023</v>
      </c>
      <c r="B307" s="60" t="s">
        <v>546</v>
      </c>
      <c r="C307" s="61" t="s">
        <v>42</v>
      </c>
      <c r="D307" s="62">
        <v>9038329.6630000025</v>
      </c>
      <c r="E307" s="62">
        <v>77689706.659000009</v>
      </c>
      <c r="F307" s="62">
        <v>32788329.663000003</v>
      </c>
      <c r="G307" s="62">
        <v>25288329.663000003</v>
      </c>
      <c r="H307" s="62">
        <v>29133506.659000002</v>
      </c>
      <c r="I307" s="62">
        <v>24288329.663000003</v>
      </c>
      <c r="J307" s="62">
        <v>60238329.663000003</v>
      </c>
      <c r="K307" s="62">
        <v>33809706.659000002</v>
      </c>
      <c r="L307" s="62">
        <v>22288329.663000003</v>
      </c>
      <c r="M307" s="62">
        <v>41288329.663000003</v>
      </c>
      <c r="N307" s="62">
        <v>21309706.659000002</v>
      </c>
      <c r="O307" s="62">
        <v>9722989.6630000025</v>
      </c>
      <c r="P307" s="62">
        <v>386883923.93999994</v>
      </c>
      <c r="R307" s="62">
        <v>24397437</v>
      </c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>
        <f t="shared" si="76"/>
        <v>24397437</v>
      </c>
      <c r="AF307" s="13" t="s">
        <v>546</v>
      </c>
      <c r="AG307" s="25" t="s">
        <v>42</v>
      </c>
      <c r="AH307" s="26">
        <v>24397437</v>
      </c>
      <c r="AI307" s="62">
        <f t="shared" si="63"/>
        <v>1.6993302866430302</v>
      </c>
      <c r="AJ307" s="62">
        <f t="shared" si="64"/>
        <v>-1</v>
      </c>
      <c r="AK307" s="62">
        <f t="shared" si="65"/>
        <v>-1</v>
      </c>
      <c r="AL307" s="62">
        <f t="shared" si="66"/>
        <v>-1</v>
      </c>
      <c r="AM307" s="62">
        <f t="shared" si="67"/>
        <v>-1</v>
      </c>
      <c r="AN307" s="62">
        <f t="shared" si="68"/>
        <v>-1</v>
      </c>
      <c r="AO307" s="62">
        <f t="shared" si="69"/>
        <v>-1</v>
      </c>
      <c r="AP307" s="62">
        <f t="shared" si="70"/>
        <v>-1</v>
      </c>
      <c r="AQ307" s="62">
        <f t="shared" si="71"/>
        <v>-1</v>
      </c>
      <c r="AR307" s="62">
        <f t="shared" si="72"/>
        <v>-1</v>
      </c>
      <c r="AS307" s="62">
        <f t="shared" si="73"/>
        <v>-1</v>
      </c>
      <c r="AT307" s="62">
        <f t="shared" si="74"/>
        <v>-1</v>
      </c>
      <c r="AU307" s="62">
        <f t="shared" si="75"/>
        <v>-0.93693861261657463</v>
      </c>
    </row>
    <row r="308" spans="1:47" x14ac:dyDescent="0.25">
      <c r="A308" s="56">
        <v>2023</v>
      </c>
      <c r="B308" s="57" t="s">
        <v>547</v>
      </c>
      <c r="C308" s="66" t="s">
        <v>548</v>
      </c>
      <c r="D308" s="55">
        <v>30773041</v>
      </c>
      <c r="E308" s="55">
        <v>86013835.208000094</v>
      </c>
      <c r="F308" s="55">
        <v>30000000</v>
      </c>
      <c r="G308" s="55">
        <v>11175000</v>
      </c>
      <c r="H308" s="55">
        <v>9000000</v>
      </c>
      <c r="I308" s="55">
        <v>15000000</v>
      </c>
      <c r="J308" s="55">
        <v>0</v>
      </c>
      <c r="K308" s="55">
        <v>0</v>
      </c>
      <c r="L308" s="55">
        <v>0</v>
      </c>
      <c r="M308" s="55">
        <v>0</v>
      </c>
      <c r="N308" s="55">
        <v>0</v>
      </c>
      <c r="O308" s="55">
        <v>5000000</v>
      </c>
      <c r="P308" s="55">
        <v>186961876.20800009</v>
      </c>
      <c r="R308" s="55">
        <v>3770000</v>
      </c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>
        <f>SUM(R308:AC308)</f>
        <v>3770000</v>
      </c>
      <c r="AF308" s="11" t="s">
        <v>547</v>
      </c>
      <c r="AG308" s="5" t="s">
        <v>548</v>
      </c>
      <c r="AH308" s="6">
        <f>+AH309</f>
        <v>3770000</v>
      </c>
      <c r="AI308" s="55">
        <f t="shared" si="63"/>
        <v>-0.87749017069843693</v>
      </c>
      <c r="AJ308" s="55">
        <f t="shared" si="64"/>
        <v>-1</v>
      </c>
      <c r="AK308" s="55">
        <f t="shared" si="65"/>
        <v>-1</v>
      </c>
      <c r="AL308" s="55">
        <f t="shared" si="66"/>
        <v>-1</v>
      </c>
      <c r="AM308" s="55">
        <f t="shared" si="67"/>
        <v>-1</v>
      </c>
      <c r="AN308" s="55">
        <f t="shared" si="68"/>
        <v>-1</v>
      </c>
      <c r="AO308" s="55" t="e">
        <f t="shared" si="69"/>
        <v>#DIV/0!</v>
      </c>
      <c r="AP308" s="55" t="e">
        <f t="shared" si="70"/>
        <v>#DIV/0!</v>
      </c>
      <c r="AQ308" s="55" t="e">
        <f t="shared" si="71"/>
        <v>#DIV/0!</v>
      </c>
      <c r="AR308" s="55" t="e">
        <f t="shared" si="72"/>
        <v>#DIV/0!</v>
      </c>
      <c r="AS308" s="55" t="e">
        <f t="shared" si="73"/>
        <v>#DIV/0!</v>
      </c>
      <c r="AT308" s="55">
        <f t="shared" si="74"/>
        <v>-1</v>
      </c>
      <c r="AU308" s="55">
        <f t="shared" si="75"/>
        <v>-0.97983546123699694</v>
      </c>
    </row>
    <row r="309" spans="1:47" x14ac:dyDescent="0.25">
      <c r="A309" s="56">
        <v>2023</v>
      </c>
      <c r="B309" s="57" t="s">
        <v>549</v>
      </c>
      <c r="C309" s="58" t="s">
        <v>550</v>
      </c>
      <c r="D309" s="55">
        <v>30773041</v>
      </c>
      <c r="E309" s="55">
        <v>86013835.208000094</v>
      </c>
      <c r="F309" s="55">
        <v>30000000</v>
      </c>
      <c r="G309" s="55">
        <v>11175000</v>
      </c>
      <c r="H309" s="55">
        <v>9000000</v>
      </c>
      <c r="I309" s="55">
        <v>15000000</v>
      </c>
      <c r="J309" s="55">
        <v>0</v>
      </c>
      <c r="K309" s="55">
        <v>0</v>
      </c>
      <c r="L309" s="55">
        <v>0</v>
      </c>
      <c r="M309" s="55">
        <v>0</v>
      </c>
      <c r="N309" s="55">
        <v>0</v>
      </c>
      <c r="O309" s="55">
        <v>5000000</v>
      </c>
      <c r="P309" s="55">
        <v>186961876.20800009</v>
      </c>
      <c r="R309" s="55">
        <v>3770000</v>
      </c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>
        <f>SUM(R309:AC309)</f>
        <v>3770000</v>
      </c>
      <c r="AF309" s="11" t="s">
        <v>549</v>
      </c>
      <c r="AG309" s="5" t="s">
        <v>550</v>
      </c>
      <c r="AH309" s="6">
        <f>+AH310</f>
        <v>3770000</v>
      </c>
      <c r="AI309" s="55">
        <f t="shared" si="63"/>
        <v>-0.87749017069843693</v>
      </c>
      <c r="AJ309" s="55">
        <f t="shared" si="64"/>
        <v>-1</v>
      </c>
      <c r="AK309" s="55">
        <f t="shared" si="65"/>
        <v>-1</v>
      </c>
      <c r="AL309" s="55">
        <f t="shared" si="66"/>
        <v>-1</v>
      </c>
      <c r="AM309" s="55">
        <f t="shared" si="67"/>
        <v>-1</v>
      </c>
      <c r="AN309" s="55">
        <f t="shared" si="68"/>
        <v>-1</v>
      </c>
      <c r="AO309" s="55" t="e">
        <f t="shared" si="69"/>
        <v>#DIV/0!</v>
      </c>
      <c r="AP309" s="55" t="e">
        <f t="shared" si="70"/>
        <v>#DIV/0!</v>
      </c>
      <c r="AQ309" s="55" t="e">
        <f t="shared" si="71"/>
        <v>#DIV/0!</v>
      </c>
      <c r="AR309" s="55" t="e">
        <f t="shared" si="72"/>
        <v>#DIV/0!</v>
      </c>
      <c r="AS309" s="55" t="e">
        <f t="shared" si="73"/>
        <v>#DIV/0!</v>
      </c>
      <c r="AT309" s="55">
        <f t="shared" si="74"/>
        <v>-1</v>
      </c>
      <c r="AU309" s="55">
        <f t="shared" si="75"/>
        <v>-0.97983546123699694</v>
      </c>
    </row>
    <row r="310" spans="1:47" x14ac:dyDescent="0.25">
      <c r="A310" s="56">
        <v>2023</v>
      </c>
      <c r="B310" s="57" t="s">
        <v>551</v>
      </c>
      <c r="C310" s="66" t="s">
        <v>552</v>
      </c>
      <c r="D310" s="55">
        <v>30773041</v>
      </c>
      <c r="E310" s="55">
        <v>86013835.208000094</v>
      </c>
      <c r="F310" s="55">
        <v>30000000</v>
      </c>
      <c r="G310" s="55">
        <v>11175000</v>
      </c>
      <c r="H310" s="55">
        <v>9000000</v>
      </c>
      <c r="I310" s="55">
        <v>15000000</v>
      </c>
      <c r="J310" s="55">
        <v>0</v>
      </c>
      <c r="K310" s="55">
        <v>0</v>
      </c>
      <c r="L310" s="55">
        <v>0</v>
      </c>
      <c r="M310" s="55">
        <v>0</v>
      </c>
      <c r="N310" s="55">
        <v>0</v>
      </c>
      <c r="O310" s="55">
        <v>5000000</v>
      </c>
      <c r="P310" s="55">
        <v>186961876.20800009</v>
      </c>
      <c r="R310" s="55">
        <v>3770000</v>
      </c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>
        <f>SUM(R310:AC310)</f>
        <v>3770000</v>
      </c>
      <c r="AF310" s="11" t="s">
        <v>551</v>
      </c>
      <c r="AG310" s="5" t="s">
        <v>552</v>
      </c>
      <c r="AH310" s="6">
        <f>+AH311</f>
        <v>3770000</v>
      </c>
      <c r="AI310" s="55">
        <f t="shared" si="63"/>
        <v>-0.87749017069843693</v>
      </c>
      <c r="AJ310" s="55">
        <f t="shared" si="64"/>
        <v>-1</v>
      </c>
      <c r="AK310" s="55">
        <f t="shared" si="65"/>
        <v>-1</v>
      </c>
      <c r="AL310" s="55">
        <f t="shared" si="66"/>
        <v>-1</v>
      </c>
      <c r="AM310" s="55">
        <f t="shared" si="67"/>
        <v>-1</v>
      </c>
      <c r="AN310" s="55">
        <f t="shared" si="68"/>
        <v>-1</v>
      </c>
      <c r="AO310" s="55" t="e">
        <f t="shared" si="69"/>
        <v>#DIV/0!</v>
      </c>
      <c r="AP310" s="55" t="e">
        <f t="shared" si="70"/>
        <v>#DIV/0!</v>
      </c>
      <c r="AQ310" s="55" t="e">
        <f t="shared" si="71"/>
        <v>#DIV/0!</v>
      </c>
      <c r="AR310" s="55" t="e">
        <f t="shared" si="72"/>
        <v>#DIV/0!</v>
      </c>
      <c r="AS310" s="55" t="e">
        <f t="shared" si="73"/>
        <v>#DIV/0!</v>
      </c>
      <c r="AT310" s="55">
        <f t="shared" si="74"/>
        <v>-1</v>
      </c>
      <c r="AU310" s="55">
        <f t="shared" si="75"/>
        <v>-0.97983546123699694</v>
      </c>
    </row>
    <row r="311" spans="1:47" x14ac:dyDescent="0.25">
      <c r="A311" s="56">
        <v>2023</v>
      </c>
      <c r="B311" s="57" t="s">
        <v>553</v>
      </c>
      <c r="C311" s="58" t="s">
        <v>552</v>
      </c>
      <c r="D311" s="55">
        <v>30773041</v>
      </c>
      <c r="E311" s="55">
        <v>86013835.208000094</v>
      </c>
      <c r="F311" s="55">
        <v>30000000</v>
      </c>
      <c r="G311" s="55">
        <v>11175000</v>
      </c>
      <c r="H311" s="55">
        <v>9000000</v>
      </c>
      <c r="I311" s="55">
        <v>15000000</v>
      </c>
      <c r="J311" s="55">
        <v>0</v>
      </c>
      <c r="K311" s="55">
        <v>0</v>
      </c>
      <c r="L311" s="55">
        <v>0</v>
      </c>
      <c r="M311" s="55">
        <v>0</v>
      </c>
      <c r="N311" s="55">
        <v>0</v>
      </c>
      <c r="O311" s="55">
        <v>5000000</v>
      </c>
      <c r="P311" s="55">
        <v>186961876.20800009</v>
      </c>
      <c r="R311" s="55">
        <v>3770000</v>
      </c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>
        <f>SUM(R311:AC311)</f>
        <v>3770000</v>
      </c>
      <c r="AF311" s="14" t="s">
        <v>553</v>
      </c>
      <c r="AG311" s="9" t="s">
        <v>552</v>
      </c>
      <c r="AH311" s="10">
        <f>+AH312</f>
        <v>3770000</v>
      </c>
      <c r="AI311" s="55">
        <f t="shared" si="63"/>
        <v>-0.87749017069843693</v>
      </c>
      <c r="AJ311" s="55">
        <f t="shared" si="64"/>
        <v>-1</v>
      </c>
      <c r="AK311" s="55">
        <f t="shared" si="65"/>
        <v>-1</v>
      </c>
      <c r="AL311" s="55">
        <f t="shared" si="66"/>
        <v>-1</v>
      </c>
      <c r="AM311" s="55">
        <f t="shared" si="67"/>
        <v>-1</v>
      </c>
      <c r="AN311" s="55">
        <f t="shared" si="68"/>
        <v>-1</v>
      </c>
      <c r="AO311" s="55" t="e">
        <f t="shared" si="69"/>
        <v>#DIV/0!</v>
      </c>
      <c r="AP311" s="55" t="e">
        <f t="shared" si="70"/>
        <v>#DIV/0!</v>
      </c>
      <c r="AQ311" s="55" t="e">
        <f t="shared" si="71"/>
        <v>#DIV/0!</v>
      </c>
      <c r="AR311" s="55" t="e">
        <f t="shared" si="72"/>
        <v>#DIV/0!</v>
      </c>
      <c r="AS311" s="55" t="e">
        <f t="shared" si="73"/>
        <v>#DIV/0!</v>
      </c>
      <c r="AT311" s="55">
        <f t="shared" si="74"/>
        <v>-1</v>
      </c>
      <c r="AU311" s="55">
        <f t="shared" si="75"/>
        <v>-0.97983546123699694</v>
      </c>
    </row>
    <row r="312" spans="1:47" x14ac:dyDescent="0.25">
      <c r="A312" s="59">
        <v>2023</v>
      </c>
      <c r="B312" s="60" t="s">
        <v>554</v>
      </c>
      <c r="C312" s="61" t="s">
        <v>552</v>
      </c>
      <c r="D312" s="62">
        <v>30773041</v>
      </c>
      <c r="E312" s="62">
        <v>86013835.208000094</v>
      </c>
      <c r="F312" s="62">
        <v>30000000</v>
      </c>
      <c r="G312" s="62">
        <v>11175000</v>
      </c>
      <c r="H312" s="62">
        <v>9000000</v>
      </c>
      <c r="I312" s="62">
        <v>15000000</v>
      </c>
      <c r="J312" s="62">
        <v>0</v>
      </c>
      <c r="K312" s="62">
        <v>0</v>
      </c>
      <c r="L312" s="62">
        <v>0</v>
      </c>
      <c r="M312" s="62">
        <v>0</v>
      </c>
      <c r="N312" s="62">
        <v>0</v>
      </c>
      <c r="O312" s="62">
        <v>5000000</v>
      </c>
      <c r="P312" s="62">
        <v>186961876.20800009</v>
      </c>
      <c r="R312" s="62">
        <v>3770000</v>
      </c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>
        <f>SUM(R312:AC312)</f>
        <v>3770000</v>
      </c>
      <c r="AF312" s="13" t="s">
        <v>554</v>
      </c>
      <c r="AG312" s="25" t="s">
        <v>552</v>
      </c>
      <c r="AH312" s="26">
        <v>3770000</v>
      </c>
      <c r="AI312" s="62">
        <f t="shared" si="63"/>
        <v>-0.87749017069843693</v>
      </c>
      <c r="AJ312" s="62">
        <f t="shared" si="64"/>
        <v>-1</v>
      </c>
      <c r="AK312" s="62">
        <f t="shared" si="65"/>
        <v>-1</v>
      </c>
      <c r="AL312" s="62">
        <f t="shared" si="66"/>
        <v>-1</v>
      </c>
      <c r="AM312" s="62">
        <f t="shared" si="67"/>
        <v>-1</v>
      </c>
      <c r="AN312" s="62">
        <f t="shared" si="68"/>
        <v>-1</v>
      </c>
      <c r="AO312" s="62" t="e">
        <f t="shared" si="69"/>
        <v>#DIV/0!</v>
      </c>
      <c r="AP312" s="62" t="e">
        <f t="shared" si="70"/>
        <v>#DIV/0!</v>
      </c>
      <c r="AQ312" s="62" t="e">
        <f t="shared" si="71"/>
        <v>#DIV/0!</v>
      </c>
      <c r="AR312" s="62" t="e">
        <f t="shared" si="72"/>
        <v>#DIV/0!</v>
      </c>
      <c r="AS312" s="62" t="e">
        <f t="shared" si="73"/>
        <v>#DIV/0!</v>
      </c>
      <c r="AT312" s="62">
        <f t="shared" si="74"/>
        <v>-1</v>
      </c>
      <c r="AU312" s="62">
        <f t="shared" si="75"/>
        <v>-0.97983546123699694</v>
      </c>
    </row>
    <row r="313" spans="1:47" x14ac:dyDescent="0.25">
      <c r="A313" s="56">
        <v>2023</v>
      </c>
      <c r="B313" s="57" t="s">
        <v>555</v>
      </c>
      <c r="C313" s="58" t="s">
        <v>556</v>
      </c>
      <c r="D313" s="55">
        <v>1300000</v>
      </c>
      <c r="E313" s="55">
        <v>619149463</v>
      </c>
      <c r="F313" s="55">
        <v>2420360.8219999075</v>
      </c>
      <c r="G313" s="55">
        <v>0</v>
      </c>
      <c r="H313" s="55">
        <v>0</v>
      </c>
      <c r="I313" s="55">
        <v>200000</v>
      </c>
      <c r="J313" s="55">
        <v>0</v>
      </c>
      <c r="K313" s="55">
        <v>0</v>
      </c>
      <c r="L313" s="55">
        <v>200000</v>
      </c>
      <c r="M313" s="55">
        <v>0</v>
      </c>
      <c r="N313" s="55">
        <v>0</v>
      </c>
      <c r="O313" s="55">
        <v>200000</v>
      </c>
      <c r="P313" s="55">
        <v>623469823.82199991</v>
      </c>
      <c r="R313" s="55">
        <v>1643825</v>
      </c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>
        <f t="shared" ref="AD313:AD326" si="77">SUM(R313:AC313)</f>
        <v>1643825</v>
      </c>
      <c r="AF313" s="11" t="s">
        <v>555</v>
      </c>
      <c r="AG313" s="5" t="s">
        <v>556</v>
      </c>
      <c r="AH313" s="6">
        <f>+AH314+AH318+AH322</f>
        <v>1643825</v>
      </c>
      <c r="AI313" s="55">
        <f t="shared" si="63"/>
        <v>0.26448076923076924</v>
      </c>
      <c r="AJ313" s="55">
        <f t="shared" si="64"/>
        <v>-1</v>
      </c>
      <c r="AK313" s="55">
        <f t="shared" si="65"/>
        <v>-1</v>
      </c>
      <c r="AL313" s="55" t="e">
        <f t="shared" si="66"/>
        <v>#DIV/0!</v>
      </c>
      <c r="AM313" s="55" t="e">
        <f t="shared" si="67"/>
        <v>#DIV/0!</v>
      </c>
      <c r="AN313" s="55">
        <f t="shared" si="68"/>
        <v>-1</v>
      </c>
      <c r="AO313" s="55" t="e">
        <f t="shared" si="69"/>
        <v>#DIV/0!</v>
      </c>
      <c r="AP313" s="55" t="e">
        <f t="shared" si="70"/>
        <v>#DIV/0!</v>
      </c>
      <c r="AQ313" s="55">
        <f t="shared" si="71"/>
        <v>-1</v>
      </c>
      <c r="AR313" s="55" t="e">
        <f t="shared" si="72"/>
        <v>#DIV/0!</v>
      </c>
      <c r="AS313" s="55" t="e">
        <f t="shared" si="73"/>
        <v>#DIV/0!</v>
      </c>
      <c r="AT313" s="55">
        <f t="shared" si="74"/>
        <v>-1</v>
      </c>
      <c r="AU313" s="55">
        <f t="shared" si="75"/>
        <v>-0.99736342492099617</v>
      </c>
    </row>
    <row r="314" spans="1:47" x14ac:dyDescent="0.25">
      <c r="A314" s="56">
        <v>2023</v>
      </c>
      <c r="B314" s="57" t="s">
        <v>557</v>
      </c>
      <c r="C314" s="58" t="s">
        <v>558</v>
      </c>
      <c r="D314" s="55">
        <v>1300000</v>
      </c>
      <c r="E314" s="55">
        <v>100280000</v>
      </c>
      <c r="F314" s="55">
        <v>200000</v>
      </c>
      <c r="G314" s="55">
        <v>0</v>
      </c>
      <c r="H314" s="55">
        <v>0</v>
      </c>
      <c r="I314" s="55">
        <v>200000</v>
      </c>
      <c r="J314" s="55">
        <v>0</v>
      </c>
      <c r="K314" s="55">
        <v>0</v>
      </c>
      <c r="L314" s="55">
        <v>200000</v>
      </c>
      <c r="M314" s="55">
        <v>0</v>
      </c>
      <c r="N314" s="55">
        <v>0</v>
      </c>
      <c r="O314" s="55">
        <v>200000</v>
      </c>
      <c r="P314" s="55">
        <v>102380000</v>
      </c>
      <c r="R314" s="55">
        <v>0</v>
      </c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>
        <f t="shared" si="77"/>
        <v>0</v>
      </c>
      <c r="AF314" s="11" t="s">
        <v>557</v>
      </c>
      <c r="AG314" s="5" t="s">
        <v>558</v>
      </c>
      <c r="AH314" s="6">
        <f>+AH315</f>
        <v>0</v>
      </c>
      <c r="AI314" s="55">
        <f t="shared" si="63"/>
        <v>-1</v>
      </c>
      <c r="AJ314" s="55">
        <f t="shared" si="64"/>
        <v>-1</v>
      </c>
      <c r="AK314" s="55">
        <f t="shared" si="65"/>
        <v>-1</v>
      </c>
      <c r="AL314" s="55" t="e">
        <f t="shared" si="66"/>
        <v>#DIV/0!</v>
      </c>
      <c r="AM314" s="55" t="e">
        <f t="shared" si="67"/>
        <v>#DIV/0!</v>
      </c>
      <c r="AN314" s="55">
        <f t="shared" si="68"/>
        <v>-1</v>
      </c>
      <c r="AO314" s="55" t="e">
        <f t="shared" si="69"/>
        <v>#DIV/0!</v>
      </c>
      <c r="AP314" s="55" t="e">
        <f t="shared" si="70"/>
        <v>#DIV/0!</v>
      </c>
      <c r="AQ314" s="55">
        <f t="shared" si="71"/>
        <v>-1</v>
      </c>
      <c r="AR314" s="55" t="e">
        <f t="shared" si="72"/>
        <v>#DIV/0!</v>
      </c>
      <c r="AS314" s="55" t="e">
        <f t="shared" si="73"/>
        <v>#DIV/0!</v>
      </c>
      <c r="AT314" s="55">
        <f t="shared" si="74"/>
        <v>-1</v>
      </c>
      <c r="AU314" s="55">
        <f t="shared" si="75"/>
        <v>-1</v>
      </c>
    </row>
    <row r="315" spans="1:47" x14ac:dyDescent="0.25">
      <c r="A315" s="56">
        <v>2023</v>
      </c>
      <c r="B315" s="57" t="s">
        <v>559</v>
      </c>
      <c r="C315" s="58" t="s">
        <v>560</v>
      </c>
      <c r="D315" s="55">
        <v>1300000</v>
      </c>
      <c r="E315" s="55">
        <v>100280000</v>
      </c>
      <c r="F315" s="55">
        <v>200000</v>
      </c>
      <c r="G315" s="55">
        <v>0</v>
      </c>
      <c r="H315" s="55">
        <v>0</v>
      </c>
      <c r="I315" s="55">
        <v>200000</v>
      </c>
      <c r="J315" s="55">
        <v>0</v>
      </c>
      <c r="K315" s="55">
        <v>0</v>
      </c>
      <c r="L315" s="55">
        <v>200000</v>
      </c>
      <c r="M315" s="55">
        <v>0</v>
      </c>
      <c r="N315" s="55">
        <v>0</v>
      </c>
      <c r="O315" s="55">
        <v>200000</v>
      </c>
      <c r="P315" s="55">
        <v>102380000</v>
      </c>
      <c r="R315" s="55">
        <v>0</v>
      </c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>
        <f t="shared" si="77"/>
        <v>0</v>
      </c>
      <c r="AF315" s="11" t="s">
        <v>559</v>
      </c>
      <c r="AG315" s="5" t="s">
        <v>560</v>
      </c>
      <c r="AH315" s="6">
        <f>+AH316</f>
        <v>0</v>
      </c>
      <c r="AI315" s="55">
        <f t="shared" si="63"/>
        <v>-1</v>
      </c>
      <c r="AJ315" s="55">
        <f t="shared" si="64"/>
        <v>-1</v>
      </c>
      <c r="AK315" s="55">
        <f t="shared" si="65"/>
        <v>-1</v>
      </c>
      <c r="AL315" s="55" t="e">
        <f t="shared" si="66"/>
        <v>#DIV/0!</v>
      </c>
      <c r="AM315" s="55" t="e">
        <f t="shared" si="67"/>
        <v>#DIV/0!</v>
      </c>
      <c r="AN315" s="55">
        <f t="shared" si="68"/>
        <v>-1</v>
      </c>
      <c r="AO315" s="55" t="e">
        <f t="shared" si="69"/>
        <v>#DIV/0!</v>
      </c>
      <c r="AP315" s="55" t="e">
        <f t="shared" si="70"/>
        <v>#DIV/0!</v>
      </c>
      <c r="AQ315" s="55">
        <f t="shared" si="71"/>
        <v>-1</v>
      </c>
      <c r="AR315" s="55" t="e">
        <f t="shared" si="72"/>
        <v>#DIV/0!</v>
      </c>
      <c r="AS315" s="55" t="e">
        <f t="shared" si="73"/>
        <v>#DIV/0!</v>
      </c>
      <c r="AT315" s="55">
        <f t="shared" si="74"/>
        <v>-1</v>
      </c>
      <c r="AU315" s="55">
        <f t="shared" si="75"/>
        <v>-1</v>
      </c>
    </row>
    <row r="316" spans="1:47" x14ac:dyDescent="0.25">
      <c r="A316" s="56">
        <v>2023</v>
      </c>
      <c r="B316" s="57" t="s">
        <v>561</v>
      </c>
      <c r="C316" s="58" t="s">
        <v>560</v>
      </c>
      <c r="D316" s="55">
        <v>1300000</v>
      </c>
      <c r="E316" s="55">
        <v>100280000</v>
      </c>
      <c r="F316" s="55">
        <v>200000</v>
      </c>
      <c r="G316" s="55">
        <v>0</v>
      </c>
      <c r="H316" s="55">
        <v>0</v>
      </c>
      <c r="I316" s="55">
        <v>200000</v>
      </c>
      <c r="J316" s="55">
        <v>0</v>
      </c>
      <c r="K316" s="55">
        <v>0</v>
      </c>
      <c r="L316" s="55">
        <v>200000</v>
      </c>
      <c r="M316" s="55">
        <v>0</v>
      </c>
      <c r="N316" s="55">
        <v>0</v>
      </c>
      <c r="O316" s="55">
        <v>200000</v>
      </c>
      <c r="P316" s="55">
        <v>102380000</v>
      </c>
      <c r="R316" s="55">
        <v>0</v>
      </c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>
        <f t="shared" si="77"/>
        <v>0</v>
      </c>
      <c r="AF316" s="14" t="s">
        <v>561</v>
      </c>
      <c r="AG316" s="9" t="s">
        <v>560</v>
      </c>
      <c r="AH316" s="10">
        <f>+AH317</f>
        <v>0</v>
      </c>
      <c r="AI316" s="55">
        <f t="shared" si="63"/>
        <v>-1</v>
      </c>
      <c r="AJ316" s="55">
        <f t="shared" si="64"/>
        <v>-1</v>
      </c>
      <c r="AK316" s="55">
        <f t="shared" si="65"/>
        <v>-1</v>
      </c>
      <c r="AL316" s="55" t="e">
        <f t="shared" si="66"/>
        <v>#DIV/0!</v>
      </c>
      <c r="AM316" s="55" t="e">
        <f t="shared" si="67"/>
        <v>#DIV/0!</v>
      </c>
      <c r="AN316" s="55">
        <f t="shared" si="68"/>
        <v>-1</v>
      </c>
      <c r="AO316" s="55" t="e">
        <f t="shared" si="69"/>
        <v>#DIV/0!</v>
      </c>
      <c r="AP316" s="55" t="e">
        <f t="shared" si="70"/>
        <v>#DIV/0!</v>
      </c>
      <c r="AQ316" s="55">
        <f t="shared" si="71"/>
        <v>-1</v>
      </c>
      <c r="AR316" s="55" t="e">
        <f t="shared" si="72"/>
        <v>#DIV/0!</v>
      </c>
      <c r="AS316" s="55" t="e">
        <f t="shared" si="73"/>
        <v>#DIV/0!</v>
      </c>
      <c r="AT316" s="55">
        <f t="shared" si="74"/>
        <v>-1</v>
      </c>
      <c r="AU316" s="55">
        <f t="shared" si="75"/>
        <v>-1</v>
      </c>
    </row>
    <row r="317" spans="1:47" x14ac:dyDescent="0.25">
      <c r="A317" s="59">
        <v>2023</v>
      </c>
      <c r="B317" s="60" t="s">
        <v>562</v>
      </c>
      <c r="C317" s="61" t="s">
        <v>563</v>
      </c>
      <c r="D317" s="62">
        <v>1300000</v>
      </c>
      <c r="E317" s="62">
        <v>100280000</v>
      </c>
      <c r="F317" s="62">
        <v>200000</v>
      </c>
      <c r="G317" s="62">
        <v>0</v>
      </c>
      <c r="H317" s="62">
        <v>0</v>
      </c>
      <c r="I317" s="62">
        <v>200000</v>
      </c>
      <c r="J317" s="62">
        <v>0</v>
      </c>
      <c r="K317" s="62">
        <v>0</v>
      </c>
      <c r="L317" s="62">
        <v>200000</v>
      </c>
      <c r="M317" s="62">
        <v>0</v>
      </c>
      <c r="N317" s="62">
        <v>0</v>
      </c>
      <c r="O317" s="62">
        <v>200000</v>
      </c>
      <c r="P317" s="62">
        <v>102380000</v>
      </c>
      <c r="R317" s="62">
        <v>0</v>
      </c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>
        <f t="shared" si="77"/>
        <v>0</v>
      </c>
      <c r="AF317" s="13" t="s">
        <v>562</v>
      </c>
      <c r="AG317" s="25" t="s">
        <v>563</v>
      </c>
      <c r="AH317" s="26">
        <v>0</v>
      </c>
      <c r="AI317" s="62">
        <f t="shared" si="63"/>
        <v>-1</v>
      </c>
      <c r="AJ317" s="62">
        <f t="shared" si="64"/>
        <v>-1</v>
      </c>
      <c r="AK317" s="62">
        <f t="shared" si="65"/>
        <v>-1</v>
      </c>
      <c r="AL317" s="62" t="e">
        <f t="shared" si="66"/>
        <v>#DIV/0!</v>
      </c>
      <c r="AM317" s="62" t="e">
        <f t="shared" si="67"/>
        <v>#DIV/0!</v>
      </c>
      <c r="AN317" s="62">
        <f t="shared" si="68"/>
        <v>-1</v>
      </c>
      <c r="AO317" s="62" t="e">
        <f t="shared" si="69"/>
        <v>#DIV/0!</v>
      </c>
      <c r="AP317" s="62" t="e">
        <f t="shared" si="70"/>
        <v>#DIV/0!</v>
      </c>
      <c r="AQ317" s="62">
        <f t="shared" si="71"/>
        <v>-1</v>
      </c>
      <c r="AR317" s="62" t="e">
        <f t="shared" si="72"/>
        <v>#DIV/0!</v>
      </c>
      <c r="AS317" s="62" t="e">
        <f t="shared" si="73"/>
        <v>#DIV/0!</v>
      </c>
      <c r="AT317" s="62">
        <f t="shared" si="74"/>
        <v>-1</v>
      </c>
      <c r="AU317" s="62">
        <f t="shared" si="75"/>
        <v>-1</v>
      </c>
    </row>
    <row r="318" spans="1:47" x14ac:dyDescent="0.25">
      <c r="A318" s="56">
        <v>2023</v>
      </c>
      <c r="B318" s="57" t="s">
        <v>564</v>
      </c>
      <c r="C318" s="58" t="s">
        <v>565</v>
      </c>
      <c r="D318" s="55">
        <v>0</v>
      </c>
      <c r="E318" s="55">
        <v>117110000</v>
      </c>
      <c r="F318" s="55">
        <v>2220360.8219999075</v>
      </c>
      <c r="G318" s="55">
        <v>0</v>
      </c>
      <c r="H318" s="55">
        <v>0</v>
      </c>
      <c r="I318" s="55">
        <v>0</v>
      </c>
      <c r="J318" s="55">
        <v>0</v>
      </c>
      <c r="K318" s="55">
        <v>0</v>
      </c>
      <c r="L318" s="55">
        <v>0</v>
      </c>
      <c r="M318" s="55">
        <v>0</v>
      </c>
      <c r="N318" s="55">
        <v>0</v>
      </c>
      <c r="O318" s="55">
        <v>0</v>
      </c>
      <c r="P318" s="55">
        <v>119330360.82199991</v>
      </c>
      <c r="R318" s="55">
        <v>1643825</v>
      </c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>
        <f t="shared" si="77"/>
        <v>1643825</v>
      </c>
      <c r="AF318" s="11" t="s">
        <v>564</v>
      </c>
      <c r="AG318" s="5" t="s">
        <v>565</v>
      </c>
      <c r="AH318" s="6">
        <f>+AH319</f>
        <v>1643825</v>
      </c>
      <c r="AI318" s="55" t="e">
        <f t="shared" si="63"/>
        <v>#DIV/0!</v>
      </c>
      <c r="AJ318" s="55">
        <f t="shared" si="64"/>
        <v>-1</v>
      </c>
      <c r="AK318" s="55">
        <f t="shared" si="65"/>
        <v>-1</v>
      </c>
      <c r="AL318" s="55" t="e">
        <f t="shared" si="66"/>
        <v>#DIV/0!</v>
      </c>
      <c r="AM318" s="55" t="e">
        <f t="shared" si="67"/>
        <v>#DIV/0!</v>
      </c>
      <c r="AN318" s="55" t="e">
        <f t="shared" si="68"/>
        <v>#DIV/0!</v>
      </c>
      <c r="AO318" s="55" t="e">
        <f t="shared" si="69"/>
        <v>#DIV/0!</v>
      </c>
      <c r="AP318" s="55" t="e">
        <f t="shared" si="70"/>
        <v>#DIV/0!</v>
      </c>
      <c r="AQ318" s="55" t="e">
        <f t="shared" si="71"/>
        <v>#DIV/0!</v>
      </c>
      <c r="AR318" s="55" t="e">
        <f t="shared" si="72"/>
        <v>#DIV/0!</v>
      </c>
      <c r="AS318" s="55" t="e">
        <f t="shared" si="73"/>
        <v>#DIV/0!</v>
      </c>
      <c r="AT318" s="55" t="e">
        <f t="shared" si="74"/>
        <v>#DIV/0!</v>
      </c>
      <c r="AU318" s="55">
        <f t="shared" si="75"/>
        <v>-0.98622458703152649</v>
      </c>
    </row>
    <row r="319" spans="1:47" x14ac:dyDescent="0.25">
      <c r="A319" s="56">
        <v>2023</v>
      </c>
      <c r="B319" s="57" t="s">
        <v>566</v>
      </c>
      <c r="C319" s="58" t="s">
        <v>565</v>
      </c>
      <c r="D319" s="55">
        <v>0</v>
      </c>
      <c r="E319" s="55">
        <v>117110000</v>
      </c>
      <c r="F319" s="55">
        <v>2220360.8219999075</v>
      </c>
      <c r="G319" s="55">
        <v>0</v>
      </c>
      <c r="H319" s="55">
        <v>0</v>
      </c>
      <c r="I319" s="55">
        <v>0</v>
      </c>
      <c r="J319" s="55">
        <v>0</v>
      </c>
      <c r="K319" s="55">
        <v>0</v>
      </c>
      <c r="L319" s="55">
        <v>0</v>
      </c>
      <c r="M319" s="55">
        <v>0</v>
      </c>
      <c r="N319" s="55">
        <v>0</v>
      </c>
      <c r="O319" s="55">
        <v>0</v>
      </c>
      <c r="P319" s="55">
        <v>119330360.82199991</v>
      </c>
      <c r="R319" s="55">
        <v>1643825</v>
      </c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>
        <f t="shared" si="77"/>
        <v>1643825</v>
      </c>
      <c r="AF319" s="11" t="s">
        <v>566</v>
      </c>
      <c r="AG319" s="5" t="s">
        <v>565</v>
      </c>
      <c r="AH319" s="6">
        <f>+AH320</f>
        <v>1643825</v>
      </c>
      <c r="AI319" s="55" t="e">
        <f t="shared" si="63"/>
        <v>#DIV/0!</v>
      </c>
      <c r="AJ319" s="55">
        <f t="shared" si="64"/>
        <v>-1</v>
      </c>
      <c r="AK319" s="55">
        <f t="shared" si="65"/>
        <v>-1</v>
      </c>
      <c r="AL319" s="55" t="e">
        <f t="shared" si="66"/>
        <v>#DIV/0!</v>
      </c>
      <c r="AM319" s="55" t="e">
        <f t="shared" si="67"/>
        <v>#DIV/0!</v>
      </c>
      <c r="AN319" s="55" t="e">
        <f t="shared" si="68"/>
        <v>#DIV/0!</v>
      </c>
      <c r="AO319" s="55" t="e">
        <f t="shared" si="69"/>
        <v>#DIV/0!</v>
      </c>
      <c r="AP319" s="55" t="e">
        <f t="shared" si="70"/>
        <v>#DIV/0!</v>
      </c>
      <c r="AQ319" s="55" t="e">
        <f t="shared" si="71"/>
        <v>#DIV/0!</v>
      </c>
      <c r="AR319" s="55" t="e">
        <f t="shared" si="72"/>
        <v>#DIV/0!</v>
      </c>
      <c r="AS319" s="55" t="e">
        <f t="shared" si="73"/>
        <v>#DIV/0!</v>
      </c>
      <c r="AT319" s="55" t="e">
        <f t="shared" si="74"/>
        <v>#DIV/0!</v>
      </c>
      <c r="AU319" s="55">
        <f t="shared" si="75"/>
        <v>-0.98622458703152649</v>
      </c>
    </row>
    <row r="320" spans="1:47" x14ac:dyDescent="0.25">
      <c r="A320" s="56">
        <v>2023</v>
      </c>
      <c r="B320" s="57" t="s">
        <v>567</v>
      </c>
      <c r="C320" s="58" t="s">
        <v>565</v>
      </c>
      <c r="D320" s="55">
        <v>0</v>
      </c>
      <c r="E320" s="55">
        <v>117110000</v>
      </c>
      <c r="F320" s="55">
        <v>2220360.8219999075</v>
      </c>
      <c r="G320" s="55">
        <v>0</v>
      </c>
      <c r="H320" s="55">
        <v>0</v>
      </c>
      <c r="I320" s="55">
        <v>0</v>
      </c>
      <c r="J320" s="55">
        <v>0</v>
      </c>
      <c r="K320" s="55">
        <v>0</v>
      </c>
      <c r="L320" s="55">
        <v>0</v>
      </c>
      <c r="M320" s="55">
        <v>0</v>
      </c>
      <c r="N320" s="55">
        <v>0</v>
      </c>
      <c r="O320" s="55">
        <v>0</v>
      </c>
      <c r="P320" s="55">
        <v>119330360.82199991</v>
      </c>
      <c r="R320" s="55">
        <v>1643825</v>
      </c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>
        <f t="shared" si="77"/>
        <v>1643825</v>
      </c>
      <c r="AF320" s="14" t="s">
        <v>567</v>
      </c>
      <c r="AG320" s="9" t="s">
        <v>565</v>
      </c>
      <c r="AH320" s="10">
        <f>+AH321</f>
        <v>1643825</v>
      </c>
      <c r="AI320" s="55" t="e">
        <f t="shared" si="63"/>
        <v>#DIV/0!</v>
      </c>
      <c r="AJ320" s="55">
        <f t="shared" si="64"/>
        <v>-1</v>
      </c>
      <c r="AK320" s="55">
        <f t="shared" si="65"/>
        <v>-1</v>
      </c>
      <c r="AL320" s="55" t="e">
        <f t="shared" si="66"/>
        <v>#DIV/0!</v>
      </c>
      <c r="AM320" s="55" t="e">
        <f t="shared" si="67"/>
        <v>#DIV/0!</v>
      </c>
      <c r="AN320" s="55" t="e">
        <f t="shared" si="68"/>
        <v>#DIV/0!</v>
      </c>
      <c r="AO320" s="55" t="e">
        <f t="shared" si="69"/>
        <v>#DIV/0!</v>
      </c>
      <c r="AP320" s="55" t="e">
        <f t="shared" si="70"/>
        <v>#DIV/0!</v>
      </c>
      <c r="AQ320" s="55" t="e">
        <f t="shared" si="71"/>
        <v>#DIV/0!</v>
      </c>
      <c r="AR320" s="55" t="e">
        <f t="shared" si="72"/>
        <v>#DIV/0!</v>
      </c>
      <c r="AS320" s="55" t="e">
        <f t="shared" si="73"/>
        <v>#DIV/0!</v>
      </c>
      <c r="AT320" s="55" t="e">
        <f t="shared" si="74"/>
        <v>#DIV/0!</v>
      </c>
      <c r="AU320" s="55">
        <f t="shared" si="75"/>
        <v>-0.98622458703152649</v>
      </c>
    </row>
    <row r="321" spans="1:47" x14ac:dyDescent="0.25">
      <c r="A321" s="59">
        <v>2023</v>
      </c>
      <c r="B321" s="60" t="s">
        <v>568</v>
      </c>
      <c r="C321" s="61" t="s">
        <v>565</v>
      </c>
      <c r="D321" s="62">
        <v>0</v>
      </c>
      <c r="E321" s="62">
        <v>117110000</v>
      </c>
      <c r="F321" s="62">
        <v>2220360.8219999075</v>
      </c>
      <c r="G321" s="62">
        <v>0</v>
      </c>
      <c r="H321" s="62">
        <v>0</v>
      </c>
      <c r="I321" s="62">
        <v>0</v>
      </c>
      <c r="J321" s="62">
        <v>0</v>
      </c>
      <c r="K321" s="62">
        <v>0</v>
      </c>
      <c r="L321" s="62">
        <v>0</v>
      </c>
      <c r="M321" s="62">
        <v>0</v>
      </c>
      <c r="N321" s="62">
        <v>0</v>
      </c>
      <c r="O321" s="62">
        <v>0</v>
      </c>
      <c r="P321" s="62">
        <v>119330360.82199991</v>
      </c>
      <c r="R321" s="62">
        <v>1643825</v>
      </c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>
        <f t="shared" si="77"/>
        <v>1643825</v>
      </c>
      <c r="AF321" s="13" t="s">
        <v>568</v>
      </c>
      <c r="AG321" s="25" t="s">
        <v>565</v>
      </c>
      <c r="AH321" s="26">
        <v>1643825</v>
      </c>
      <c r="AI321" s="62" t="e">
        <f t="shared" si="63"/>
        <v>#DIV/0!</v>
      </c>
      <c r="AJ321" s="62">
        <f t="shared" si="64"/>
        <v>-1</v>
      </c>
      <c r="AK321" s="62">
        <f t="shared" si="65"/>
        <v>-1</v>
      </c>
      <c r="AL321" s="62" t="e">
        <f t="shared" si="66"/>
        <v>#DIV/0!</v>
      </c>
      <c r="AM321" s="62" t="e">
        <f t="shared" si="67"/>
        <v>#DIV/0!</v>
      </c>
      <c r="AN321" s="62" t="e">
        <f t="shared" si="68"/>
        <v>#DIV/0!</v>
      </c>
      <c r="AO321" s="62" t="e">
        <f t="shared" si="69"/>
        <v>#DIV/0!</v>
      </c>
      <c r="AP321" s="62" t="e">
        <f t="shared" si="70"/>
        <v>#DIV/0!</v>
      </c>
      <c r="AQ321" s="62" t="e">
        <f t="shared" si="71"/>
        <v>#DIV/0!</v>
      </c>
      <c r="AR321" s="62" t="e">
        <f t="shared" si="72"/>
        <v>#DIV/0!</v>
      </c>
      <c r="AS321" s="62" t="e">
        <f t="shared" si="73"/>
        <v>#DIV/0!</v>
      </c>
      <c r="AT321" s="62" t="e">
        <f t="shared" si="74"/>
        <v>#DIV/0!</v>
      </c>
      <c r="AU321" s="62">
        <f t="shared" si="75"/>
        <v>-0.98622458703152649</v>
      </c>
    </row>
    <row r="322" spans="1:47" x14ac:dyDescent="0.25">
      <c r="A322" s="56">
        <v>2023</v>
      </c>
      <c r="B322" s="57" t="s">
        <v>569</v>
      </c>
      <c r="C322" s="58" t="s">
        <v>570</v>
      </c>
      <c r="D322" s="55">
        <v>0</v>
      </c>
      <c r="E322" s="55">
        <v>401759463</v>
      </c>
      <c r="F322" s="55">
        <v>0</v>
      </c>
      <c r="G322" s="55">
        <v>0</v>
      </c>
      <c r="H322" s="55">
        <v>0</v>
      </c>
      <c r="I322" s="55">
        <v>0</v>
      </c>
      <c r="J322" s="55">
        <v>0</v>
      </c>
      <c r="K322" s="55">
        <v>0</v>
      </c>
      <c r="L322" s="55">
        <v>0</v>
      </c>
      <c r="M322" s="55">
        <v>0</v>
      </c>
      <c r="N322" s="55">
        <v>0</v>
      </c>
      <c r="O322" s="55">
        <v>0</v>
      </c>
      <c r="P322" s="55">
        <v>401759463</v>
      </c>
      <c r="R322" s="55">
        <v>0</v>
      </c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>
        <f t="shared" si="77"/>
        <v>0</v>
      </c>
      <c r="AF322" s="11" t="s">
        <v>569</v>
      </c>
      <c r="AG322" s="5" t="s">
        <v>570</v>
      </c>
      <c r="AH322" s="6">
        <f>+AH323+AH325</f>
        <v>0</v>
      </c>
      <c r="AI322" s="55" t="e">
        <f t="shared" si="63"/>
        <v>#DIV/0!</v>
      </c>
      <c r="AJ322" s="55">
        <f t="shared" si="64"/>
        <v>-1</v>
      </c>
      <c r="AK322" s="55" t="e">
        <f t="shared" si="65"/>
        <v>#DIV/0!</v>
      </c>
      <c r="AL322" s="55" t="e">
        <f t="shared" si="66"/>
        <v>#DIV/0!</v>
      </c>
      <c r="AM322" s="55" t="e">
        <f t="shared" si="67"/>
        <v>#DIV/0!</v>
      </c>
      <c r="AN322" s="55" t="e">
        <f t="shared" si="68"/>
        <v>#DIV/0!</v>
      </c>
      <c r="AO322" s="55" t="e">
        <f t="shared" si="69"/>
        <v>#DIV/0!</v>
      </c>
      <c r="AP322" s="55" t="e">
        <f t="shared" si="70"/>
        <v>#DIV/0!</v>
      </c>
      <c r="AQ322" s="55" t="e">
        <f t="shared" si="71"/>
        <v>#DIV/0!</v>
      </c>
      <c r="AR322" s="55" t="e">
        <f t="shared" si="72"/>
        <v>#DIV/0!</v>
      </c>
      <c r="AS322" s="55" t="e">
        <f t="shared" si="73"/>
        <v>#DIV/0!</v>
      </c>
      <c r="AT322" s="55" t="e">
        <f t="shared" si="74"/>
        <v>#DIV/0!</v>
      </c>
      <c r="AU322" s="55">
        <f t="shared" si="75"/>
        <v>-1</v>
      </c>
    </row>
    <row r="323" spans="1:47" x14ac:dyDescent="0.25">
      <c r="A323" s="56">
        <v>2023</v>
      </c>
      <c r="B323" s="57" t="s">
        <v>571</v>
      </c>
      <c r="C323" s="58" t="s">
        <v>572</v>
      </c>
      <c r="D323" s="55">
        <v>0</v>
      </c>
      <c r="E323" s="55">
        <v>361759463</v>
      </c>
      <c r="F323" s="55">
        <v>0</v>
      </c>
      <c r="G323" s="55">
        <v>0</v>
      </c>
      <c r="H323" s="55">
        <v>0</v>
      </c>
      <c r="I323" s="55">
        <v>0</v>
      </c>
      <c r="J323" s="55">
        <v>0</v>
      </c>
      <c r="K323" s="55">
        <v>0</v>
      </c>
      <c r="L323" s="55">
        <v>0</v>
      </c>
      <c r="M323" s="55">
        <v>0</v>
      </c>
      <c r="N323" s="55">
        <v>0</v>
      </c>
      <c r="O323" s="55">
        <v>0</v>
      </c>
      <c r="P323" s="55">
        <v>361759463</v>
      </c>
      <c r="R323" s="55">
        <v>0</v>
      </c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>
        <f t="shared" si="77"/>
        <v>0</v>
      </c>
      <c r="AF323" s="14" t="s">
        <v>571</v>
      </c>
      <c r="AG323" s="9" t="s">
        <v>572</v>
      </c>
      <c r="AH323" s="10">
        <f>+AH324</f>
        <v>0</v>
      </c>
      <c r="AI323" s="55" t="e">
        <f t="shared" si="63"/>
        <v>#DIV/0!</v>
      </c>
      <c r="AJ323" s="55">
        <f t="shared" si="64"/>
        <v>-1</v>
      </c>
      <c r="AK323" s="55" t="e">
        <f t="shared" si="65"/>
        <v>#DIV/0!</v>
      </c>
      <c r="AL323" s="55" t="e">
        <f t="shared" si="66"/>
        <v>#DIV/0!</v>
      </c>
      <c r="AM323" s="55" t="e">
        <f t="shared" si="67"/>
        <v>#DIV/0!</v>
      </c>
      <c r="AN323" s="55" t="e">
        <f t="shared" si="68"/>
        <v>#DIV/0!</v>
      </c>
      <c r="AO323" s="55" t="e">
        <f t="shared" si="69"/>
        <v>#DIV/0!</v>
      </c>
      <c r="AP323" s="55" t="e">
        <f t="shared" si="70"/>
        <v>#DIV/0!</v>
      </c>
      <c r="AQ323" s="55" t="e">
        <f t="shared" si="71"/>
        <v>#DIV/0!</v>
      </c>
      <c r="AR323" s="55" t="e">
        <f t="shared" si="72"/>
        <v>#DIV/0!</v>
      </c>
      <c r="AS323" s="55" t="e">
        <f t="shared" si="73"/>
        <v>#DIV/0!</v>
      </c>
      <c r="AT323" s="55" t="e">
        <f t="shared" si="74"/>
        <v>#DIV/0!</v>
      </c>
      <c r="AU323" s="55">
        <f t="shared" si="75"/>
        <v>-1</v>
      </c>
    </row>
    <row r="324" spans="1:47" x14ac:dyDescent="0.25">
      <c r="A324" s="59">
        <v>2023</v>
      </c>
      <c r="B324" s="60" t="s">
        <v>573</v>
      </c>
      <c r="C324" s="61" t="s">
        <v>572</v>
      </c>
      <c r="D324" s="62">
        <v>0</v>
      </c>
      <c r="E324" s="62">
        <v>361759463</v>
      </c>
      <c r="F324" s="62">
        <v>0</v>
      </c>
      <c r="G324" s="62">
        <v>0</v>
      </c>
      <c r="H324" s="62">
        <v>0</v>
      </c>
      <c r="I324" s="62">
        <v>0</v>
      </c>
      <c r="J324" s="62">
        <v>0</v>
      </c>
      <c r="K324" s="62">
        <v>0</v>
      </c>
      <c r="L324" s="62">
        <v>0</v>
      </c>
      <c r="M324" s="62">
        <v>0</v>
      </c>
      <c r="N324" s="62">
        <v>0</v>
      </c>
      <c r="O324" s="62">
        <v>0</v>
      </c>
      <c r="P324" s="62">
        <v>361759463</v>
      </c>
      <c r="R324" s="62">
        <v>0</v>
      </c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>
        <f t="shared" si="77"/>
        <v>0</v>
      </c>
      <c r="AF324" s="13" t="s">
        <v>573</v>
      </c>
      <c r="AG324" s="25" t="s">
        <v>572</v>
      </c>
      <c r="AH324" s="26">
        <v>0</v>
      </c>
      <c r="AI324" s="62" t="e">
        <f t="shared" si="63"/>
        <v>#DIV/0!</v>
      </c>
      <c r="AJ324" s="62">
        <f t="shared" si="64"/>
        <v>-1</v>
      </c>
      <c r="AK324" s="62" t="e">
        <f t="shared" si="65"/>
        <v>#DIV/0!</v>
      </c>
      <c r="AL324" s="62" t="e">
        <f t="shared" si="66"/>
        <v>#DIV/0!</v>
      </c>
      <c r="AM324" s="62" t="e">
        <f t="shared" si="67"/>
        <v>#DIV/0!</v>
      </c>
      <c r="AN324" s="62" t="e">
        <f t="shared" si="68"/>
        <v>#DIV/0!</v>
      </c>
      <c r="AO324" s="62" t="e">
        <f t="shared" si="69"/>
        <v>#DIV/0!</v>
      </c>
      <c r="AP324" s="62" t="e">
        <f t="shared" si="70"/>
        <v>#DIV/0!</v>
      </c>
      <c r="AQ324" s="62" t="e">
        <f t="shared" si="71"/>
        <v>#DIV/0!</v>
      </c>
      <c r="AR324" s="62" t="e">
        <f t="shared" si="72"/>
        <v>#DIV/0!</v>
      </c>
      <c r="AS324" s="62" t="e">
        <f t="shared" si="73"/>
        <v>#DIV/0!</v>
      </c>
      <c r="AT324" s="62" t="e">
        <f t="shared" si="74"/>
        <v>#DIV/0!</v>
      </c>
      <c r="AU324" s="62">
        <f t="shared" si="75"/>
        <v>-1</v>
      </c>
    </row>
    <row r="325" spans="1:47" x14ac:dyDescent="0.25">
      <c r="A325" s="56">
        <v>2023</v>
      </c>
      <c r="B325" s="57" t="s">
        <v>574</v>
      </c>
      <c r="C325" s="58" t="s">
        <v>575</v>
      </c>
      <c r="D325" s="55">
        <v>0</v>
      </c>
      <c r="E325" s="55">
        <v>40000000</v>
      </c>
      <c r="F325" s="55">
        <v>0</v>
      </c>
      <c r="G325" s="55">
        <v>0</v>
      </c>
      <c r="H325" s="55">
        <v>0</v>
      </c>
      <c r="I325" s="55">
        <v>0</v>
      </c>
      <c r="J325" s="55">
        <v>0</v>
      </c>
      <c r="K325" s="55">
        <v>0</v>
      </c>
      <c r="L325" s="55">
        <v>0</v>
      </c>
      <c r="M325" s="55">
        <v>0</v>
      </c>
      <c r="N325" s="55">
        <v>0</v>
      </c>
      <c r="O325" s="55">
        <v>0</v>
      </c>
      <c r="P325" s="55">
        <v>40000000</v>
      </c>
      <c r="R325" s="55">
        <v>0</v>
      </c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>
        <f t="shared" si="77"/>
        <v>0</v>
      </c>
      <c r="AF325" s="14" t="s">
        <v>574</v>
      </c>
      <c r="AG325" s="9" t="s">
        <v>575</v>
      </c>
      <c r="AH325" s="10">
        <f>+AH326</f>
        <v>0</v>
      </c>
      <c r="AI325" s="55" t="e">
        <f t="shared" si="63"/>
        <v>#DIV/0!</v>
      </c>
      <c r="AJ325" s="55">
        <f t="shared" si="64"/>
        <v>-1</v>
      </c>
      <c r="AK325" s="55" t="e">
        <f t="shared" si="65"/>
        <v>#DIV/0!</v>
      </c>
      <c r="AL325" s="55" t="e">
        <f t="shared" si="66"/>
        <v>#DIV/0!</v>
      </c>
      <c r="AM325" s="55" t="e">
        <f t="shared" si="67"/>
        <v>#DIV/0!</v>
      </c>
      <c r="AN325" s="55" t="e">
        <f t="shared" si="68"/>
        <v>#DIV/0!</v>
      </c>
      <c r="AO325" s="55" t="e">
        <f t="shared" si="69"/>
        <v>#DIV/0!</v>
      </c>
      <c r="AP325" s="55" t="e">
        <f t="shared" si="70"/>
        <v>#DIV/0!</v>
      </c>
      <c r="AQ325" s="55" t="e">
        <f t="shared" si="71"/>
        <v>#DIV/0!</v>
      </c>
      <c r="AR325" s="55" t="e">
        <f t="shared" si="72"/>
        <v>#DIV/0!</v>
      </c>
      <c r="AS325" s="55" t="e">
        <f t="shared" si="73"/>
        <v>#DIV/0!</v>
      </c>
      <c r="AT325" s="55" t="e">
        <f t="shared" si="74"/>
        <v>#DIV/0!</v>
      </c>
      <c r="AU325" s="55">
        <f t="shared" si="75"/>
        <v>-1</v>
      </c>
    </row>
    <row r="326" spans="1:47" x14ac:dyDescent="0.25">
      <c r="A326" s="59">
        <v>2023</v>
      </c>
      <c r="B326" s="60" t="s">
        <v>576</v>
      </c>
      <c r="C326" s="61" t="s">
        <v>575</v>
      </c>
      <c r="D326" s="62">
        <v>0</v>
      </c>
      <c r="E326" s="62">
        <v>40000000</v>
      </c>
      <c r="F326" s="62">
        <v>0</v>
      </c>
      <c r="G326" s="62">
        <v>0</v>
      </c>
      <c r="H326" s="62">
        <v>0</v>
      </c>
      <c r="I326" s="62">
        <v>0</v>
      </c>
      <c r="J326" s="62">
        <v>0</v>
      </c>
      <c r="K326" s="62">
        <v>0</v>
      </c>
      <c r="L326" s="62">
        <v>0</v>
      </c>
      <c r="M326" s="62">
        <v>0</v>
      </c>
      <c r="N326" s="62">
        <v>0</v>
      </c>
      <c r="O326" s="62">
        <v>0</v>
      </c>
      <c r="P326" s="62">
        <v>40000000</v>
      </c>
      <c r="R326" s="62">
        <v>0</v>
      </c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>
        <f t="shared" si="77"/>
        <v>0</v>
      </c>
      <c r="AF326" s="13" t="s">
        <v>576</v>
      </c>
      <c r="AG326" s="25" t="s">
        <v>575</v>
      </c>
      <c r="AH326" s="26">
        <v>0</v>
      </c>
      <c r="AI326" s="62" t="e">
        <f t="shared" si="63"/>
        <v>#DIV/0!</v>
      </c>
      <c r="AJ326" s="62">
        <f t="shared" si="64"/>
        <v>-1</v>
      </c>
      <c r="AK326" s="62" t="e">
        <f t="shared" si="65"/>
        <v>#DIV/0!</v>
      </c>
      <c r="AL326" s="62" t="e">
        <f t="shared" si="66"/>
        <v>#DIV/0!</v>
      </c>
      <c r="AM326" s="62" t="e">
        <f t="shared" si="67"/>
        <v>#DIV/0!</v>
      </c>
      <c r="AN326" s="62" t="e">
        <f t="shared" si="68"/>
        <v>#DIV/0!</v>
      </c>
      <c r="AO326" s="62" t="e">
        <f t="shared" si="69"/>
        <v>#DIV/0!</v>
      </c>
      <c r="AP326" s="62" t="e">
        <f t="shared" si="70"/>
        <v>#DIV/0!</v>
      </c>
      <c r="AQ326" s="62" t="e">
        <f t="shared" si="71"/>
        <v>#DIV/0!</v>
      </c>
      <c r="AR326" s="62" t="e">
        <f t="shared" si="72"/>
        <v>#DIV/0!</v>
      </c>
      <c r="AS326" s="62" t="e">
        <f t="shared" si="73"/>
        <v>#DIV/0!</v>
      </c>
      <c r="AT326" s="62" t="e">
        <f t="shared" si="74"/>
        <v>#DIV/0!</v>
      </c>
      <c r="AU326" s="62">
        <f t="shared" si="75"/>
        <v>-1</v>
      </c>
    </row>
    <row r="327" spans="1:47" x14ac:dyDescent="0.25">
      <c r="A327" s="56">
        <v>2023</v>
      </c>
      <c r="B327" s="57">
        <v>3</v>
      </c>
      <c r="C327" s="58" t="s">
        <v>577</v>
      </c>
      <c r="D327" s="55">
        <v>5358333333.333334</v>
      </c>
      <c r="E327" s="55">
        <v>2875622879.2744994</v>
      </c>
      <c r="F327" s="55">
        <v>1043333333.3333333</v>
      </c>
      <c r="G327" s="55">
        <v>2975002371.3333335</v>
      </c>
      <c r="H327" s="55">
        <v>248833333.33333334</v>
      </c>
      <c r="I327" s="55">
        <v>559233333.33333337</v>
      </c>
      <c r="J327" s="55">
        <v>0</v>
      </c>
      <c r="K327" s="55">
        <v>235500000</v>
      </c>
      <c r="L327" s="55">
        <v>7156506471</v>
      </c>
      <c r="M327" s="55">
        <v>0</v>
      </c>
      <c r="N327" s="55">
        <v>235500000</v>
      </c>
      <c r="O327" s="55">
        <v>0</v>
      </c>
      <c r="P327" s="55">
        <v>20687865054.941166</v>
      </c>
      <c r="R327" s="55">
        <v>607642564</v>
      </c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>
        <f t="shared" ref="AD327:AD365" si="78">SUM(R327:AC327)</f>
        <v>607642564</v>
      </c>
      <c r="AF327" s="11">
        <v>3</v>
      </c>
      <c r="AG327" s="5" t="s">
        <v>577</v>
      </c>
      <c r="AH327" s="6">
        <f>+AH328+AH373+AH479+AH489</f>
        <v>607642564</v>
      </c>
      <c r="AI327" s="55">
        <f t="shared" si="63"/>
        <v>-0.88659858836702954</v>
      </c>
      <c r="AJ327" s="55">
        <f t="shared" si="64"/>
        <v>-1</v>
      </c>
      <c r="AK327" s="55">
        <f t="shared" si="65"/>
        <v>-1</v>
      </c>
      <c r="AL327" s="55">
        <f t="shared" si="66"/>
        <v>-1</v>
      </c>
      <c r="AM327" s="55">
        <f t="shared" si="67"/>
        <v>-1</v>
      </c>
      <c r="AN327" s="55">
        <f t="shared" si="68"/>
        <v>-1</v>
      </c>
      <c r="AO327" s="55" t="e">
        <f t="shared" si="69"/>
        <v>#DIV/0!</v>
      </c>
      <c r="AP327" s="55">
        <f t="shared" si="70"/>
        <v>-1</v>
      </c>
      <c r="AQ327" s="55">
        <f t="shared" si="71"/>
        <v>-1</v>
      </c>
      <c r="AR327" s="55" t="e">
        <f t="shared" si="72"/>
        <v>#DIV/0!</v>
      </c>
      <c r="AS327" s="55">
        <f t="shared" si="73"/>
        <v>-1</v>
      </c>
      <c r="AT327" s="55" t="e">
        <f t="shared" si="74"/>
        <v>#DIV/0!</v>
      </c>
      <c r="AU327" s="55">
        <f t="shared" si="75"/>
        <v>-0.97062806807825397</v>
      </c>
    </row>
    <row r="328" spans="1:47" x14ac:dyDescent="0.25">
      <c r="A328" s="56">
        <v>2023</v>
      </c>
      <c r="B328" s="57">
        <v>301</v>
      </c>
      <c r="C328" s="58" t="s">
        <v>578</v>
      </c>
      <c r="D328" s="55">
        <v>1339297847</v>
      </c>
      <c r="E328" s="55">
        <v>1145000000</v>
      </c>
      <c r="F328" s="55">
        <v>330000000</v>
      </c>
      <c r="G328" s="55">
        <v>1517000000</v>
      </c>
      <c r="H328" s="55">
        <v>0</v>
      </c>
      <c r="I328" s="55">
        <v>0</v>
      </c>
      <c r="J328" s="55">
        <v>0</v>
      </c>
      <c r="K328" s="55">
        <v>0</v>
      </c>
      <c r="L328" s="55">
        <v>2550000000</v>
      </c>
      <c r="M328" s="55">
        <v>0</v>
      </c>
      <c r="N328" s="55">
        <v>0</v>
      </c>
      <c r="O328" s="55">
        <v>0</v>
      </c>
      <c r="P328" s="55">
        <v>6881297847</v>
      </c>
      <c r="R328" s="55">
        <v>556677664</v>
      </c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>
        <f t="shared" si="78"/>
        <v>556677664</v>
      </c>
      <c r="AF328" s="11">
        <v>301</v>
      </c>
      <c r="AG328" s="5" t="s">
        <v>578</v>
      </c>
      <c r="AH328" s="6">
        <f>+AH329+AH342+AH354+AH365+AH370</f>
        <v>556677664</v>
      </c>
      <c r="AI328" s="55">
        <f t="shared" si="63"/>
        <v>-0.58435110961542525</v>
      </c>
      <c r="AJ328" s="55">
        <f t="shared" si="64"/>
        <v>-1</v>
      </c>
      <c r="AK328" s="55">
        <f t="shared" si="65"/>
        <v>-1</v>
      </c>
      <c r="AL328" s="55">
        <f t="shared" si="66"/>
        <v>-1</v>
      </c>
      <c r="AM328" s="55" t="e">
        <f t="shared" si="67"/>
        <v>#DIV/0!</v>
      </c>
      <c r="AN328" s="55" t="e">
        <f t="shared" si="68"/>
        <v>#DIV/0!</v>
      </c>
      <c r="AO328" s="55" t="e">
        <f t="shared" si="69"/>
        <v>#DIV/0!</v>
      </c>
      <c r="AP328" s="55" t="e">
        <f t="shared" si="70"/>
        <v>#DIV/0!</v>
      </c>
      <c r="AQ328" s="55">
        <f t="shared" si="71"/>
        <v>-1</v>
      </c>
      <c r="AR328" s="55" t="e">
        <f t="shared" si="72"/>
        <v>#DIV/0!</v>
      </c>
      <c r="AS328" s="55" t="e">
        <f t="shared" si="73"/>
        <v>#DIV/0!</v>
      </c>
      <c r="AT328" s="55" t="e">
        <f t="shared" si="74"/>
        <v>#DIV/0!</v>
      </c>
      <c r="AU328" s="55">
        <f t="shared" si="75"/>
        <v>-0.91910280932793931</v>
      </c>
    </row>
    <row r="329" spans="1:47" x14ac:dyDescent="0.25">
      <c r="A329" s="56">
        <v>2023</v>
      </c>
      <c r="B329" s="57">
        <v>30101</v>
      </c>
      <c r="C329" s="58" t="s">
        <v>579</v>
      </c>
      <c r="D329" s="55">
        <v>0</v>
      </c>
      <c r="E329" s="55">
        <v>495000000</v>
      </c>
      <c r="F329" s="55">
        <v>0</v>
      </c>
      <c r="G329" s="55">
        <v>455000000</v>
      </c>
      <c r="H329" s="55">
        <v>0</v>
      </c>
      <c r="I329" s="55">
        <v>0</v>
      </c>
      <c r="J329" s="55">
        <v>0</v>
      </c>
      <c r="K329" s="55">
        <v>0</v>
      </c>
      <c r="L329" s="55">
        <v>300000000</v>
      </c>
      <c r="M329" s="55">
        <v>0</v>
      </c>
      <c r="N329" s="55">
        <v>0</v>
      </c>
      <c r="O329" s="55">
        <v>0</v>
      </c>
      <c r="P329" s="55">
        <v>1250000000</v>
      </c>
      <c r="R329" s="55">
        <v>10000000</v>
      </c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>
        <f t="shared" si="78"/>
        <v>10000000</v>
      </c>
      <c r="AF329" s="11">
        <v>30101</v>
      </c>
      <c r="AG329" s="5" t="s">
        <v>579</v>
      </c>
      <c r="AH329" s="6">
        <f>+AH330+AH334</f>
        <v>10000000</v>
      </c>
      <c r="AI329" s="55" t="e">
        <f t="shared" ref="AI329:AI392" si="79">+(R329-D329)/D329</f>
        <v>#DIV/0!</v>
      </c>
      <c r="AJ329" s="55">
        <f t="shared" si="64"/>
        <v>-1</v>
      </c>
      <c r="AK329" s="55" t="e">
        <f t="shared" si="65"/>
        <v>#DIV/0!</v>
      </c>
      <c r="AL329" s="55">
        <f t="shared" si="66"/>
        <v>-1</v>
      </c>
      <c r="AM329" s="55" t="e">
        <f t="shared" si="67"/>
        <v>#DIV/0!</v>
      </c>
      <c r="AN329" s="55" t="e">
        <f t="shared" si="68"/>
        <v>#DIV/0!</v>
      </c>
      <c r="AO329" s="55" t="e">
        <f t="shared" si="69"/>
        <v>#DIV/0!</v>
      </c>
      <c r="AP329" s="55" t="e">
        <f t="shared" si="70"/>
        <v>#DIV/0!</v>
      </c>
      <c r="AQ329" s="55">
        <f t="shared" si="71"/>
        <v>-1</v>
      </c>
      <c r="AR329" s="55" t="e">
        <f t="shared" si="72"/>
        <v>#DIV/0!</v>
      </c>
      <c r="AS329" s="55" t="e">
        <f t="shared" si="73"/>
        <v>#DIV/0!</v>
      </c>
      <c r="AT329" s="55" t="e">
        <f t="shared" si="74"/>
        <v>#DIV/0!</v>
      </c>
      <c r="AU329" s="55">
        <f t="shared" si="75"/>
        <v>-0.99199999999999999</v>
      </c>
    </row>
    <row r="330" spans="1:47" x14ac:dyDescent="0.25">
      <c r="A330" s="56">
        <v>2023</v>
      </c>
      <c r="B330" s="57">
        <v>3010101</v>
      </c>
      <c r="C330" s="58" t="s">
        <v>580</v>
      </c>
      <c r="D330" s="55">
        <v>0</v>
      </c>
      <c r="E330" s="55">
        <v>0</v>
      </c>
      <c r="F330" s="55">
        <v>0</v>
      </c>
      <c r="G330" s="55">
        <v>450000000</v>
      </c>
      <c r="H330" s="55">
        <v>0</v>
      </c>
      <c r="I330" s="55">
        <v>0</v>
      </c>
      <c r="J330" s="55">
        <v>0</v>
      </c>
      <c r="K330" s="55">
        <v>0</v>
      </c>
      <c r="L330" s="55">
        <v>50000000</v>
      </c>
      <c r="M330" s="55">
        <v>0</v>
      </c>
      <c r="N330" s="55">
        <v>0</v>
      </c>
      <c r="O330" s="55">
        <v>0</v>
      </c>
      <c r="P330" s="55">
        <v>500000000</v>
      </c>
      <c r="R330" s="55">
        <v>0</v>
      </c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>
        <f t="shared" si="78"/>
        <v>0</v>
      </c>
      <c r="AF330" s="14">
        <v>3010101</v>
      </c>
      <c r="AG330" s="9" t="s">
        <v>580</v>
      </c>
      <c r="AH330" s="10">
        <f>+AH331+AH332+AH333</f>
        <v>0</v>
      </c>
      <c r="AI330" s="55" t="e">
        <f t="shared" si="79"/>
        <v>#DIV/0!</v>
      </c>
      <c r="AJ330" s="55" t="e">
        <f t="shared" si="64"/>
        <v>#DIV/0!</v>
      </c>
      <c r="AK330" s="55" t="e">
        <f t="shared" si="65"/>
        <v>#DIV/0!</v>
      </c>
      <c r="AL330" s="55">
        <f t="shared" si="66"/>
        <v>-1</v>
      </c>
      <c r="AM330" s="55" t="e">
        <f t="shared" si="67"/>
        <v>#DIV/0!</v>
      </c>
      <c r="AN330" s="55" t="e">
        <f t="shared" si="68"/>
        <v>#DIV/0!</v>
      </c>
      <c r="AO330" s="55" t="e">
        <f t="shared" si="69"/>
        <v>#DIV/0!</v>
      </c>
      <c r="AP330" s="55" t="e">
        <f t="shared" si="70"/>
        <v>#DIV/0!</v>
      </c>
      <c r="AQ330" s="55">
        <f t="shared" si="71"/>
        <v>-1</v>
      </c>
      <c r="AR330" s="55" t="e">
        <f t="shared" si="72"/>
        <v>#DIV/0!</v>
      </c>
      <c r="AS330" s="55" t="e">
        <f t="shared" si="73"/>
        <v>#DIV/0!</v>
      </c>
      <c r="AT330" s="55" t="e">
        <f t="shared" si="74"/>
        <v>#DIV/0!</v>
      </c>
      <c r="AU330" s="55">
        <f t="shared" si="75"/>
        <v>-1</v>
      </c>
    </row>
    <row r="331" spans="1:47" x14ac:dyDescent="0.25">
      <c r="A331" s="59">
        <v>2023</v>
      </c>
      <c r="B331" s="67">
        <v>301010101</v>
      </c>
      <c r="C331" s="61" t="s">
        <v>581</v>
      </c>
      <c r="D331" s="62"/>
      <c r="E331" s="62"/>
      <c r="F331" s="62"/>
      <c r="G331" s="62">
        <v>0</v>
      </c>
      <c r="H331" s="62"/>
      <c r="I331" s="62"/>
      <c r="J331" s="62"/>
      <c r="K331" s="62"/>
      <c r="L331" s="62">
        <v>50000000</v>
      </c>
      <c r="M331" s="62"/>
      <c r="N331" s="62"/>
      <c r="O331" s="62"/>
      <c r="P331" s="62">
        <v>50000000</v>
      </c>
      <c r="R331" s="62">
        <v>0</v>
      </c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>
        <f t="shared" si="78"/>
        <v>0</v>
      </c>
      <c r="AF331" s="43">
        <v>301010101</v>
      </c>
      <c r="AG331" s="25" t="s">
        <v>581</v>
      </c>
      <c r="AH331" s="26">
        <v>0</v>
      </c>
      <c r="AI331" s="62" t="e">
        <f t="shared" si="79"/>
        <v>#DIV/0!</v>
      </c>
      <c r="AJ331" s="62" t="e">
        <f t="shared" si="64"/>
        <v>#DIV/0!</v>
      </c>
      <c r="AK331" s="62" t="e">
        <f t="shared" si="65"/>
        <v>#DIV/0!</v>
      </c>
      <c r="AL331" s="62" t="e">
        <f t="shared" si="66"/>
        <v>#DIV/0!</v>
      </c>
      <c r="AM331" s="62" t="e">
        <f t="shared" si="67"/>
        <v>#DIV/0!</v>
      </c>
      <c r="AN331" s="62" t="e">
        <f t="shared" si="68"/>
        <v>#DIV/0!</v>
      </c>
      <c r="AO331" s="62" t="e">
        <f t="shared" si="69"/>
        <v>#DIV/0!</v>
      </c>
      <c r="AP331" s="62" t="e">
        <f t="shared" si="70"/>
        <v>#DIV/0!</v>
      </c>
      <c r="AQ331" s="62">
        <f t="shared" si="71"/>
        <v>-1</v>
      </c>
      <c r="AR331" s="62" t="e">
        <f t="shared" si="72"/>
        <v>#DIV/0!</v>
      </c>
      <c r="AS331" s="62" t="e">
        <f t="shared" si="73"/>
        <v>#DIV/0!</v>
      </c>
      <c r="AT331" s="62" t="e">
        <f t="shared" si="74"/>
        <v>#DIV/0!</v>
      </c>
      <c r="AU331" s="62">
        <f t="shared" si="75"/>
        <v>-1</v>
      </c>
    </row>
    <row r="332" spans="1:47" x14ac:dyDescent="0.25">
      <c r="A332" s="59">
        <v>2023</v>
      </c>
      <c r="B332" s="68">
        <v>301010102</v>
      </c>
      <c r="C332" s="61" t="s">
        <v>582</v>
      </c>
      <c r="D332" s="62"/>
      <c r="E332" s="62"/>
      <c r="F332" s="62"/>
      <c r="G332" s="62">
        <v>25000000</v>
      </c>
      <c r="H332" s="62"/>
      <c r="I332" s="62"/>
      <c r="J332" s="62"/>
      <c r="K332" s="62"/>
      <c r="L332" s="62"/>
      <c r="M332" s="62"/>
      <c r="N332" s="62"/>
      <c r="O332" s="62"/>
      <c r="P332" s="62">
        <v>25000000</v>
      </c>
      <c r="R332" s="62">
        <v>0</v>
      </c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>
        <f t="shared" si="78"/>
        <v>0</v>
      </c>
      <c r="AF332" s="44">
        <v>301010102</v>
      </c>
      <c r="AG332" s="25" t="s">
        <v>582</v>
      </c>
      <c r="AH332" s="26">
        <v>0</v>
      </c>
      <c r="AI332" s="62" t="e">
        <f t="shared" si="79"/>
        <v>#DIV/0!</v>
      </c>
      <c r="AJ332" s="62" t="e">
        <f t="shared" si="64"/>
        <v>#DIV/0!</v>
      </c>
      <c r="AK332" s="62" t="e">
        <f t="shared" si="65"/>
        <v>#DIV/0!</v>
      </c>
      <c r="AL332" s="62">
        <f t="shared" si="66"/>
        <v>-1</v>
      </c>
      <c r="AM332" s="62" t="e">
        <f t="shared" si="67"/>
        <v>#DIV/0!</v>
      </c>
      <c r="AN332" s="62" t="e">
        <f t="shared" si="68"/>
        <v>#DIV/0!</v>
      </c>
      <c r="AO332" s="62" t="e">
        <f t="shared" si="69"/>
        <v>#DIV/0!</v>
      </c>
      <c r="AP332" s="62" t="e">
        <f t="shared" si="70"/>
        <v>#DIV/0!</v>
      </c>
      <c r="AQ332" s="62" t="e">
        <f t="shared" si="71"/>
        <v>#DIV/0!</v>
      </c>
      <c r="AR332" s="62" t="e">
        <f t="shared" si="72"/>
        <v>#DIV/0!</v>
      </c>
      <c r="AS332" s="62" t="e">
        <f t="shared" si="73"/>
        <v>#DIV/0!</v>
      </c>
      <c r="AT332" s="62" t="e">
        <f t="shared" si="74"/>
        <v>#DIV/0!</v>
      </c>
      <c r="AU332" s="62">
        <f t="shared" si="75"/>
        <v>-1</v>
      </c>
    </row>
    <row r="333" spans="1:47" x14ac:dyDescent="0.25">
      <c r="A333" s="59">
        <v>2023</v>
      </c>
      <c r="B333" s="69">
        <v>301010103</v>
      </c>
      <c r="C333" s="61" t="s">
        <v>583</v>
      </c>
      <c r="D333" s="62"/>
      <c r="E333" s="62"/>
      <c r="F333" s="62"/>
      <c r="G333" s="62">
        <v>425000000</v>
      </c>
      <c r="H333" s="62"/>
      <c r="I333" s="62"/>
      <c r="J333" s="62"/>
      <c r="K333" s="62"/>
      <c r="L333" s="62"/>
      <c r="M333" s="62"/>
      <c r="N333" s="62"/>
      <c r="O333" s="62"/>
      <c r="P333" s="62">
        <v>425000000</v>
      </c>
      <c r="R333" s="62">
        <v>0</v>
      </c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>
        <f t="shared" si="78"/>
        <v>0</v>
      </c>
      <c r="AF333" s="45">
        <v>301010103</v>
      </c>
      <c r="AG333" s="25" t="s">
        <v>583</v>
      </c>
      <c r="AH333" s="26">
        <v>0</v>
      </c>
      <c r="AI333" s="62" t="e">
        <f t="shared" si="79"/>
        <v>#DIV/0!</v>
      </c>
      <c r="AJ333" s="62" t="e">
        <f t="shared" si="64"/>
        <v>#DIV/0!</v>
      </c>
      <c r="AK333" s="62" t="e">
        <f t="shared" si="65"/>
        <v>#DIV/0!</v>
      </c>
      <c r="AL333" s="62">
        <f t="shared" si="66"/>
        <v>-1</v>
      </c>
      <c r="AM333" s="62" t="e">
        <f t="shared" si="67"/>
        <v>#DIV/0!</v>
      </c>
      <c r="AN333" s="62" t="e">
        <f t="shared" si="68"/>
        <v>#DIV/0!</v>
      </c>
      <c r="AO333" s="62" t="e">
        <f t="shared" si="69"/>
        <v>#DIV/0!</v>
      </c>
      <c r="AP333" s="62" t="e">
        <f t="shared" si="70"/>
        <v>#DIV/0!</v>
      </c>
      <c r="AQ333" s="62" t="e">
        <f t="shared" si="71"/>
        <v>#DIV/0!</v>
      </c>
      <c r="AR333" s="62" t="e">
        <f t="shared" si="72"/>
        <v>#DIV/0!</v>
      </c>
      <c r="AS333" s="62" t="e">
        <f t="shared" si="73"/>
        <v>#DIV/0!</v>
      </c>
      <c r="AT333" s="62" t="e">
        <f t="shared" si="74"/>
        <v>#DIV/0!</v>
      </c>
      <c r="AU333" s="62">
        <f t="shared" si="75"/>
        <v>-1</v>
      </c>
    </row>
    <row r="334" spans="1:47" x14ac:dyDescent="0.25">
      <c r="A334" s="56">
        <v>2023</v>
      </c>
      <c r="B334" s="57">
        <v>3010102</v>
      </c>
      <c r="C334" s="58" t="s">
        <v>584</v>
      </c>
      <c r="D334" s="55">
        <v>0</v>
      </c>
      <c r="E334" s="55">
        <v>495000000</v>
      </c>
      <c r="F334" s="55">
        <v>0</v>
      </c>
      <c r="G334" s="55">
        <v>5000000</v>
      </c>
      <c r="H334" s="55">
        <v>0</v>
      </c>
      <c r="I334" s="55">
        <v>0</v>
      </c>
      <c r="J334" s="55">
        <v>0</v>
      </c>
      <c r="K334" s="55">
        <v>0</v>
      </c>
      <c r="L334" s="55">
        <v>250000000</v>
      </c>
      <c r="M334" s="55">
        <v>0</v>
      </c>
      <c r="N334" s="55">
        <v>0</v>
      </c>
      <c r="O334" s="55">
        <v>0</v>
      </c>
      <c r="P334" s="55">
        <v>750000000</v>
      </c>
      <c r="R334" s="55">
        <v>10000000</v>
      </c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>
        <f t="shared" si="78"/>
        <v>10000000</v>
      </c>
      <c r="AF334" s="11">
        <v>3010102</v>
      </c>
      <c r="AG334" s="5" t="s">
        <v>584</v>
      </c>
      <c r="AH334" s="6">
        <f>+AH335+AH339</f>
        <v>10000000</v>
      </c>
      <c r="AI334" s="55" t="e">
        <f t="shared" si="79"/>
        <v>#DIV/0!</v>
      </c>
      <c r="AJ334" s="55">
        <f t="shared" si="64"/>
        <v>-1</v>
      </c>
      <c r="AK334" s="55" t="e">
        <f t="shared" si="65"/>
        <v>#DIV/0!</v>
      </c>
      <c r="AL334" s="55">
        <f t="shared" si="66"/>
        <v>-1</v>
      </c>
      <c r="AM334" s="55" t="e">
        <f t="shared" si="67"/>
        <v>#DIV/0!</v>
      </c>
      <c r="AN334" s="55" t="e">
        <f t="shared" si="68"/>
        <v>#DIV/0!</v>
      </c>
      <c r="AO334" s="55" t="e">
        <f t="shared" si="69"/>
        <v>#DIV/0!</v>
      </c>
      <c r="AP334" s="55" t="e">
        <f t="shared" si="70"/>
        <v>#DIV/0!</v>
      </c>
      <c r="AQ334" s="55">
        <f t="shared" si="71"/>
        <v>-1</v>
      </c>
      <c r="AR334" s="55" t="e">
        <f t="shared" si="72"/>
        <v>#DIV/0!</v>
      </c>
      <c r="AS334" s="55" t="e">
        <f t="shared" si="73"/>
        <v>#DIV/0!</v>
      </c>
      <c r="AT334" s="55" t="e">
        <f t="shared" si="74"/>
        <v>#DIV/0!</v>
      </c>
      <c r="AU334" s="55">
        <f t="shared" si="75"/>
        <v>-0.98666666666666669</v>
      </c>
    </row>
    <row r="335" spans="1:47" x14ac:dyDescent="0.25">
      <c r="A335" s="56">
        <v>2023</v>
      </c>
      <c r="B335" s="57">
        <v>301010201</v>
      </c>
      <c r="C335" s="58" t="s">
        <v>585</v>
      </c>
      <c r="D335" s="55">
        <v>0</v>
      </c>
      <c r="E335" s="55">
        <v>315000000</v>
      </c>
      <c r="F335" s="55">
        <v>0</v>
      </c>
      <c r="G335" s="55">
        <v>5000000</v>
      </c>
      <c r="H335" s="55">
        <v>0</v>
      </c>
      <c r="I335" s="55">
        <v>0</v>
      </c>
      <c r="J335" s="55">
        <v>0</v>
      </c>
      <c r="K335" s="55">
        <v>0</v>
      </c>
      <c r="L335" s="55">
        <v>180000000</v>
      </c>
      <c r="M335" s="55">
        <v>0</v>
      </c>
      <c r="N335" s="55">
        <v>0</v>
      </c>
      <c r="O335" s="55">
        <v>0</v>
      </c>
      <c r="P335" s="55">
        <v>500000000</v>
      </c>
      <c r="R335" s="55">
        <v>0</v>
      </c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>
        <f t="shared" si="78"/>
        <v>0</v>
      </c>
      <c r="AF335" s="14">
        <v>301010201</v>
      </c>
      <c r="AG335" s="9" t="s">
        <v>585</v>
      </c>
      <c r="AH335" s="10">
        <f>+AH336+AH337+AH338</f>
        <v>0</v>
      </c>
      <c r="AI335" s="55" t="e">
        <f t="shared" si="79"/>
        <v>#DIV/0!</v>
      </c>
      <c r="AJ335" s="55">
        <f t="shared" si="64"/>
        <v>-1</v>
      </c>
      <c r="AK335" s="55" t="e">
        <f t="shared" si="65"/>
        <v>#DIV/0!</v>
      </c>
      <c r="AL335" s="55">
        <f t="shared" si="66"/>
        <v>-1</v>
      </c>
      <c r="AM335" s="55" t="e">
        <f t="shared" si="67"/>
        <v>#DIV/0!</v>
      </c>
      <c r="AN335" s="55" t="e">
        <f t="shared" si="68"/>
        <v>#DIV/0!</v>
      </c>
      <c r="AO335" s="55" t="e">
        <f t="shared" si="69"/>
        <v>#DIV/0!</v>
      </c>
      <c r="AP335" s="55" t="e">
        <f t="shared" si="70"/>
        <v>#DIV/0!</v>
      </c>
      <c r="AQ335" s="55">
        <f t="shared" si="71"/>
        <v>-1</v>
      </c>
      <c r="AR335" s="55" t="e">
        <f t="shared" si="72"/>
        <v>#DIV/0!</v>
      </c>
      <c r="AS335" s="55" t="e">
        <f t="shared" si="73"/>
        <v>#DIV/0!</v>
      </c>
      <c r="AT335" s="55" t="e">
        <f t="shared" si="74"/>
        <v>#DIV/0!</v>
      </c>
      <c r="AU335" s="55">
        <f t="shared" si="75"/>
        <v>-1</v>
      </c>
    </row>
    <row r="336" spans="1:47" x14ac:dyDescent="0.25">
      <c r="A336" s="59">
        <v>2023</v>
      </c>
      <c r="B336" s="67">
        <v>30101020101</v>
      </c>
      <c r="C336" s="61" t="s">
        <v>586</v>
      </c>
      <c r="D336" s="62"/>
      <c r="E336" s="62"/>
      <c r="F336" s="62"/>
      <c r="G336" s="62"/>
      <c r="H336" s="62"/>
      <c r="I336" s="62"/>
      <c r="J336" s="62"/>
      <c r="K336" s="62"/>
      <c r="L336" s="62">
        <v>180000000</v>
      </c>
      <c r="M336" s="62"/>
      <c r="N336" s="62"/>
      <c r="O336" s="62"/>
      <c r="P336" s="62">
        <v>180000000</v>
      </c>
      <c r="R336" s="62">
        <v>0</v>
      </c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>
        <f t="shared" si="78"/>
        <v>0</v>
      </c>
      <c r="AF336" s="43">
        <v>30101020101</v>
      </c>
      <c r="AG336" s="25" t="s">
        <v>586</v>
      </c>
      <c r="AH336" s="26">
        <v>0</v>
      </c>
      <c r="AI336" s="62" t="e">
        <f t="shared" si="79"/>
        <v>#DIV/0!</v>
      </c>
      <c r="AJ336" s="62" t="e">
        <f t="shared" si="64"/>
        <v>#DIV/0!</v>
      </c>
      <c r="AK336" s="62" t="e">
        <f t="shared" si="65"/>
        <v>#DIV/0!</v>
      </c>
      <c r="AL336" s="62" t="e">
        <f t="shared" si="66"/>
        <v>#DIV/0!</v>
      </c>
      <c r="AM336" s="62" t="e">
        <f t="shared" si="67"/>
        <v>#DIV/0!</v>
      </c>
      <c r="AN336" s="62" t="e">
        <f t="shared" si="68"/>
        <v>#DIV/0!</v>
      </c>
      <c r="AO336" s="62" t="e">
        <f t="shared" si="69"/>
        <v>#DIV/0!</v>
      </c>
      <c r="AP336" s="62" t="e">
        <f t="shared" si="70"/>
        <v>#DIV/0!</v>
      </c>
      <c r="AQ336" s="62">
        <f t="shared" si="71"/>
        <v>-1</v>
      </c>
      <c r="AR336" s="62" t="e">
        <f t="shared" si="72"/>
        <v>#DIV/0!</v>
      </c>
      <c r="AS336" s="62" t="e">
        <f t="shared" si="73"/>
        <v>#DIV/0!</v>
      </c>
      <c r="AT336" s="62" t="e">
        <f t="shared" si="74"/>
        <v>#DIV/0!</v>
      </c>
      <c r="AU336" s="62">
        <f t="shared" si="75"/>
        <v>-1</v>
      </c>
    </row>
    <row r="337" spans="1:47" x14ac:dyDescent="0.25">
      <c r="A337" s="59">
        <v>2023</v>
      </c>
      <c r="B337" s="68">
        <v>30101020102</v>
      </c>
      <c r="C337" s="61" t="s">
        <v>587</v>
      </c>
      <c r="D337" s="62"/>
      <c r="E337" s="62"/>
      <c r="F337" s="62"/>
      <c r="G337" s="62">
        <v>5000000</v>
      </c>
      <c r="H337" s="62"/>
      <c r="I337" s="62"/>
      <c r="J337" s="62"/>
      <c r="K337" s="62"/>
      <c r="L337" s="62">
        <v>0</v>
      </c>
      <c r="M337" s="62"/>
      <c r="N337" s="62"/>
      <c r="O337" s="62"/>
      <c r="P337" s="62">
        <v>5000000</v>
      </c>
      <c r="R337" s="62">
        <v>0</v>
      </c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>
        <f t="shared" si="78"/>
        <v>0</v>
      </c>
      <c r="AF337" s="44">
        <v>30101020102</v>
      </c>
      <c r="AG337" s="25" t="s">
        <v>587</v>
      </c>
      <c r="AH337" s="26">
        <v>0</v>
      </c>
      <c r="AI337" s="62" t="e">
        <f t="shared" si="79"/>
        <v>#DIV/0!</v>
      </c>
      <c r="AJ337" s="62" t="e">
        <f t="shared" si="64"/>
        <v>#DIV/0!</v>
      </c>
      <c r="AK337" s="62" t="e">
        <f t="shared" si="65"/>
        <v>#DIV/0!</v>
      </c>
      <c r="AL337" s="62">
        <f t="shared" si="66"/>
        <v>-1</v>
      </c>
      <c r="AM337" s="62" t="e">
        <f t="shared" si="67"/>
        <v>#DIV/0!</v>
      </c>
      <c r="AN337" s="62" t="e">
        <f t="shared" si="68"/>
        <v>#DIV/0!</v>
      </c>
      <c r="AO337" s="62" t="e">
        <f t="shared" si="69"/>
        <v>#DIV/0!</v>
      </c>
      <c r="AP337" s="62" t="e">
        <f t="shared" si="70"/>
        <v>#DIV/0!</v>
      </c>
      <c r="AQ337" s="62" t="e">
        <f t="shared" si="71"/>
        <v>#DIV/0!</v>
      </c>
      <c r="AR337" s="62" t="e">
        <f t="shared" si="72"/>
        <v>#DIV/0!</v>
      </c>
      <c r="AS337" s="62" t="e">
        <f t="shared" si="73"/>
        <v>#DIV/0!</v>
      </c>
      <c r="AT337" s="62" t="e">
        <f t="shared" si="74"/>
        <v>#DIV/0!</v>
      </c>
      <c r="AU337" s="62">
        <f t="shared" si="75"/>
        <v>-1</v>
      </c>
    </row>
    <row r="338" spans="1:47" x14ac:dyDescent="0.25">
      <c r="A338" s="59">
        <v>2023</v>
      </c>
      <c r="B338" s="69">
        <v>30101020103</v>
      </c>
      <c r="C338" s="61" t="s">
        <v>588</v>
      </c>
      <c r="D338" s="62"/>
      <c r="E338" s="62">
        <v>315000000</v>
      </c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>
        <v>315000000</v>
      </c>
      <c r="R338" s="62">
        <v>0</v>
      </c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>
        <f t="shared" si="78"/>
        <v>0</v>
      </c>
      <c r="AF338" s="45">
        <v>30101020103</v>
      </c>
      <c r="AG338" s="25" t="s">
        <v>588</v>
      </c>
      <c r="AH338" s="26">
        <v>0</v>
      </c>
      <c r="AI338" s="62" t="e">
        <f t="shared" si="79"/>
        <v>#DIV/0!</v>
      </c>
      <c r="AJ338" s="62">
        <f t="shared" si="64"/>
        <v>-1</v>
      </c>
      <c r="AK338" s="62" t="e">
        <f t="shared" si="65"/>
        <v>#DIV/0!</v>
      </c>
      <c r="AL338" s="62" t="e">
        <f t="shared" si="66"/>
        <v>#DIV/0!</v>
      </c>
      <c r="AM338" s="62" t="e">
        <f t="shared" si="67"/>
        <v>#DIV/0!</v>
      </c>
      <c r="AN338" s="62" t="e">
        <f t="shared" si="68"/>
        <v>#DIV/0!</v>
      </c>
      <c r="AO338" s="62" t="e">
        <f t="shared" si="69"/>
        <v>#DIV/0!</v>
      </c>
      <c r="AP338" s="62" t="e">
        <f t="shared" si="70"/>
        <v>#DIV/0!</v>
      </c>
      <c r="AQ338" s="62" t="e">
        <f t="shared" si="71"/>
        <v>#DIV/0!</v>
      </c>
      <c r="AR338" s="62" t="e">
        <f t="shared" si="72"/>
        <v>#DIV/0!</v>
      </c>
      <c r="AS338" s="62" t="e">
        <f t="shared" si="73"/>
        <v>#DIV/0!</v>
      </c>
      <c r="AT338" s="62" t="e">
        <f t="shared" si="74"/>
        <v>#DIV/0!</v>
      </c>
      <c r="AU338" s="62">
        <f t="shared" si="75"/>
        <v>-1</v>
      </c>
    </row>
    <row r="339" spans="1:47" x14ac:dyDescent="0.25">
      <c r="A339" s="56">
        <v>2023</v>
      </c>
      <c r="B339" s="57">
        <v>301010202</v>
      </c>
      <c r="C339" s="58" t="s">
        <v>589</v>
      </c>
      <c r="D339" s="55">
        <v>0</v>
      </c>
      <c r="E339" s="55">
        <v>180000000</v>
      </c>
      <c r="F339" s="55">
        <v>0</v>
      </c>
      <c r="G339" s="55">
        <v>0</v>
      </c>
      <c r="H339" s="55">
        <v>0</v>
      </c>
      <c r="I339" s="55">
        <v>0</v>
      </c>
      <c r="J339" s="55">
        <v>0</v>
      </c>
      <c r="K339" s="55">
        <v>0</v>
      </c>
      <c r="L339" s="55">
        <v>70000000</v>
      </c>
      <c r="M339" s="55">
        <v>0</v>
      </c>
      <c r="N339" s="55">
        <v>0</v>
      </c>
      <c r="O339" s="55">
        <v>0</v>
      </c>
      <c r="P339" s="55">
        <v>250000000</v>
      </c>
      <c r="R339" s="55">
        <v>10000000</v>
      </c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>
        <f t="shared" si="78"/>
        <v>10000000</v>
      </c>
      <c r="AF339" s="14">
        <v>301010202</v>
      </c>
      <c r="AG339" s="9" t="s">
        <v>589</v>
      </c>
      <c r="AH339" s="10">
        <f>+AH340+AH341</f>
        <v>10000000</v>
      </c>
      <c r="AI339" s="55" t="e">
        <f t="shared" si="79"/>
        <v>#DIV/0!</v>
      </c>
      <c r="AJ339" s="55">
        <f t="shared" si="64"/>
        <v>-1</v>
      </c>
      <c r="AK339" s="55" t="e">
        <f t="shared" si="65"/>
        <v>#DIV/0!</v>
      </c>
      <c r="AL339" s="55" t="e">
        <f t="shared" si="66"/>
        <v>#DIV/0!</v>
      </c>
      <c r="AM339" s="55" t="e">
        <f t="shared" si="67"/>
        <v>#DIV/0!</v>
      </c>
      <c r="AN339" s="55" t="e">
        <f t="shared" si="68"/>
        <v>#DIV/0!</v>
      </c>
      <c r="AO339" s="55" t="e">
        <f t="shared" si="69"/>
        <v>#DIV/0!</v>
      </c>
      <c r="AP339" s="55" t="e">
        <f t="shared" si="70"/>
        <v>#DIV/0!</v>
      </c>
      <c r="AQ339" s="55">
        <f t="shared" si="71"/>
        <v>-1</v>
      </c>
      <c r="AR339" s="55" t="e">
        <f t="shared" si="72"/>
        <v>#DIV/0!</v>
      </c>
      <c r="AS339" s="55" t="e">
        <f t="shared" si="73"/>
        <v>#DIV/0!</v>
      </c>
      <c r="AT339" s="55" t="e">
        <f t="shared" si="74"/>
        <v>#DIV/0!</v>
      </c>
      <c r="AU339" s="55">
        <f t="shared" si="75"/>
        <v>-0.96</v>
      </c>
    </row>
    <row r="340" spans="1:47" x14ac:dyDescent="0.25">
      <c r="A340" s="59">
        <v>2023</v>
      </c>
      <c r="B340" s="67">
        <v>30101020201</v>
      </c>
      <c r="C340" s="61" t="s">
        <v>590</v>
      </c>
      <c r="D340" s="62"/>
      <c r="E340" s="62"/>
      <c r="F340" s="62"/>
      <c r="G340" s="62"/>
      <c r="H340" s="62"/>
      <c r="I340" s="62"/>
      <c r="J340" s="62"/>
      <c r="K340" s="62"/>
      <c r="L340" s="62">
        <v>70000000</v>
      </c>
      <c r="M340" s="62"/>
      <c r="N340" s="62"/>
      <c r="O340" s="62"/>
      <c r="P340" s="62">
        <v>70000000</v>
      </c>
      <c r="R340" s="62">
        <v>0</v>
      </c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>
        <f t="shared" si="78"/>
        <v>0</v>
      </c>
      <c r="AF340" s="43">
        <v>30101020201</v>
      </c>
      <c r="AG340" s="25" t="s">
        <v>590</v>
      </c>
      <c r="AH340" s="26">
        <v>0</v>
      </c>
      <c r="AI340" s="62" t="e">
        <f t="shared" si="79"/>
        <v>#DIV/0!</v>
      </c>
      <c r="AJ340" s="62" t="e">
        <f t="shared" si="64"/>
        <v>#DIV/0!</v>
      </c>
      <c r="AK340" s="62" t="e">
        <f t="shared" si="65"/>
        <v>#DIV/0!</v>
      </c>
      <c r="AL340" s="62" t="e">
        <f t="shared" si="66"/>
        <v>#DIV/0!</v>
      </c>
      <c r="AM340" s="62" t="e">
        <f t="shared" si="67"/>
        <v>#DIV/0!</v>
      </c>
      <c r="AN340" s="62" t="e">
        <f t="shared" si="68"/>
        <v>#DIV/0!</v>
      </c>
      <c r="AO340" s="62" t="e">
        <f t="shared" si="69"/>
        <v>#DIV/0!</v>
      </c>
      <c r="AP340" s="62" t="e">
        <f t="shared" si="70"/>
        <v>#DIV/0!</v>
      </c>
      <c r="AQ340" s="62">
        <f t="shared" si="71"/>
        <v>-1</v>
      </c>
      <c r="AR340" s="62" t="e">
        <f t="shared" si="72"/>
        <v>#DIV/0!</v>
      </c>
      <c r="AS340" s="62" t="e">
        <f t="shared" si="73"/>
        <v>#DIV/0!</v>
      </c>
      <c r="AT340" s="62" t="e">
        <f t="shared" si="74"/>
        <v>#DIV/0!</v>
      </c>
      <c r="AU340" s="62">
        <f t="shared" si="75"/>
        <v>-1</v>
      </c>
    </row>
    <row r="341" spans="1:47" x14ac:dyDescent="0.25">
      <c r="A341" s="59">
        <v>2023</v>
      </c>
      <c r="B341" s="69">
        <v>30101020203</v>
      </c>
      <c r="C341" s="61" t="s">
        <v>591</v>
      </c>
      <c r="D341" s="62"/>
      <c r="E341" s="62">
        <v>180000000</v>
      </c>
      <c r="F341" s="62"/>
      <c r="G341" s="62"/>
      <c r="H341" s="62"/>
      <c r="I341" s="62"/>
      <c r="J341" s="62"/>
      <c r="K341" s="62"/>
      <c r="L341" s="62">
        <v>0</v>
      </c>
      <c r="M341" s="62"/>
      <c r="N341" s="62"/>
      <c r="O341" s="62"/>
      <c r="P341" s="62">
        <v>180000000</v>
      </c>
      <c r="R341" s="62">
        <v>10000000</v>
      </c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>
        <f t="shared" si="78"/>
        <v>10000000</v>
      </c>
      <c r="AF341" s="45">
        <v>30101020203</v>
      </c>
      <c r="AG341" s="25" t="s">
        <v>591</v>
      </c>
      <c r="AH341" s="26">
        <v>10000000</v>
      </c>
      <c r="AI341" s="62" t="e">
        <f t="shared" si="79"/>
        <v>#DIV/0!</v>
      </c>
      <c r="AJ341" s="62">
        <f t="shared" si="64"/>
        <v>-1</v>
      </c>
      <c r="AK341" s="62" t="e">
        <f t="shared" si="65"/>
        <v>#DIV/0!</v>
      </c>
      <c r="AL341" s="62" t="e">
        <f t="shared" si="66"/>
        <v>#DIV/0!</v>
      </c>
      <c r="AM341" s="62" t="e">
        <f t="shared" si="67"/>
        <v>#DIV/0!</v>
      </c>
      <c r="AN341" s="62" t="e">
        <f t="shared" si="68"/>
        <v>#DIV/0!</v>
      </c>
      <c r="AO341" s="62" t="e">
        <f t="shared" si="69"/>
        <v>#DIV/0!</v>
      </c>
      <c r="AP341" s="62" t="e">
        <f t="shared" si="70"/>
        <v>#DIV/0!</v>
      </c>
      <c r="AQ341" s="62" t="e">
        <f t="shared" si="71"/>
        <v>#DIV/0!</v>
      </c>
      <c r="AR341" s="62" t="e">
        <f t="shared" si="72"/>
        <v>#DIV/0!</v>
      </c>
      <c r="AS341" s="62" t="e">
        <f t="shared" si="73"/>
        <v>#DIV/0!</v>
      </c>
      <c r="AT341" s="62" t="e">
        <f t="shared" si="74"/>
        <v>#DIV/0!</v>
      </c>
      <c r="AU341" s="62">
        <f t="shared" si="75"/>
        <v>-0.94444444444444442</v>
      </c>
    </row>
    <row r="342" spans="1:47" x14ac:dyDescent="0.25">
      <c r="A342" s="56">
        <v>2023</v>
      </c>
      <c r="B342" s="57">
        <v>30102</v>
      </c>
      <c r="C342" s="58" t="s">
        <v>592</v>
      </c>
      <c r="D342" s="55">
        <v>1339297847</v>
      </c>
      <c r="E342" s="55">
        <v>150000000</v>
      </c>
      <c r="F342" s="55">
        <v>0</v>
      </c>
      <c r="G342" s="55">
        <v>312000000</v>
      </c>
      <c r="H342" s="55">
        <v>0</v>
      </c>
      <c r="I342" s="55">
        <v>0</v>
      </c>
      <c r="J342" s="55">
        <v>0</v>
      </c>
      <c r="K342" s="55">
        <v>0</v>
      </c>
      <c r="L342" s="55">
        <v>910000000</v>
      </c>
      <c r="M342" s="55">
        <v>0</v>
      </c>
      <c r="N342" s="55">
        <v>0</v>
      </c>
      <c r="O342" s="55">
        <v>0</v>
      </c>
      <c r="P342" s="55">
        <v>2711297847</v>
      </c>
      <c r="R342" s="55">
        <v>546677664</v>
      </c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>
        <f t="shared" si="78"/>
        <v>546677664</v>
      </c>
      <c r="AF342" s="11">
        <v>30102</v>
      </c>
      <c r="AG342" s="5" t="s">
        <v>592</v>
      </c>
      <c r="AH342" s="6">
        <f>+AH343</f>
        <v>546677664</v>
      </c>
      <c r="AI342" s="55">
        <f t="shared" si="79"/>
        <v>-0.59181770864147443</v>
      </c>
      <c r="AJ342" s="55">
        <f t="shared" si="64"/>
        <v>-1</v>
      </c>
      <c r="AK342" s="55" t="e">
        <f t="shared" si="65"/>
        <v>#DIV/0!</v>
      </c>
      <c r="AL342" s="55">
        <f t="shared" si="66"/>
        <v>-1</v>
      </c>
      <c r="AM342" s="55" t="e">
        <f t="shared" si="67"/>
        <v>#DIV/0!</v>
      </c>
      <c r="AN342" s="55" t="e">
        <f t="shared" si="68"/>
        <v>#DIV/0!</v>
      </c>
      <c r="AO342" s="55" t="e">
        <f t="shared" si="69"/>
        <v>#DIV/0!</v>
      </c>
      <c r="AP342" s="55" t="e">
        <f t="shared" si="70"/>
        <v>#DIV/0!</v>
      </c>
      <c r="AQ342" s="55">
        <f t="shared" si="71"/>
        <v>-1</v>
      </c>
      <c r="AR342" s="55" t="e">
        <f t="shared" si="72"/>
        <v>#DIV/0!</v>
      </c>
      <c r="AS342" s="55" t="e">
        <f t="shared" si="73"/>
        <v>#DIV/0!</v>
      </c>
      <c r="AT342" s="55" t="e">
        <f t="shared" si="74"/>
        <v>#DIV/0!</v>
      </c>
      <c r="AU342" s="55">
        <f t="shared" si="75"/>
        <v>-0.79837048718019354</v>
      </c>
    </row>
    <row r="343" spans="1:47" x14ac:dyDescent="0.25">
      <c r="A343" s="56">
        <v>2023</v>
      </c>
      <c r="B343" s="57">
        <v>3010201</v>
      </c>
      <c r="C343" s="58" t="s">
        <v>593</v>
      </c>
      <c r="D343" s="55">
        <v>1339297847</v>
      </c>
      <c r="E343" s="55">
        <v>150000000</v>
      </c>
      <c r="F343" s="55">
        <v>0</v>
      </c>
      <c r="G343" s="55">
        <v>312000000</v>
      </c>
      <c r="H343" s="55">
        <v>0</v>
      </c>
      <c r="I343" s="55">
        <v>0</v>
      </c>
      <c r="J343" s="55">
        <v>0</v>
      </c>
      <c r="K343" s="55">
        <v>0</v>
      </c>
      <c r="L343" s="55">
        <v>910000000</v>
      </c>
      <c r="M343" s="55">
        <v>0</v>
      </c>
      <c r="N343" s="55">
        <v>0</v>
      </c>
      <c r="O343" s="55">
        <v>0</v>
      </c>
      <c r="P343" s="55">
        <v>2711297847</v>
      </c>
      <c r="R343" s="55">
        <v>546677664</v>
      </c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>
        <f t="shared" si="78"/>
        <v>546677664</v>
      </c>
      <c r="AF343" s="11">
        <v>3010201</v>
      </c>
      <c r="AG343" s="5" t="s">
        <v>593</v>
      </c>
      <c r="AH343" s="6">
        <f>+AH344+AH351</f>
        <v>546677664</v>
      </c>
      <c r="AI343" s="55">
        <f t="shared" si="79"/>
        <v>-0.59181770864147443</v>
      </c>
      <c r="AJ343" s="55">
        <f t="shared" si="64"/>
        <v>-1</v>
      </c>
      <c r="AK343" s="55" t="e">
        <f t="shared" si="65"/>
        <v>#DIV/0!</v>
      </c>
      <c r="AL343" s="55">
        <f t="shared" si="66"/>
        <v>-1</v>
      </c>
      <c r="AM343" s="55" t="e">
        <f t="shared" si="67"/>
        <v>#DIV/0!</v>
      </c>
      <c r="AN343" s="55" t="e">
        <f t="shared" si="68"/>
        <v>#DIV/0!</v>
      </c>
      <c r="AO343" s="55" t="e">
        <f t="shared" si="69"/>
        <v>#DIV/0!</v>
      </c>
      <c r="AP343" s="55" t="e">
        <f t="shared" si="70"/>
        <v>#DIV/0!</v>
      </c>
      <c r="AQ343" s="55">
        <f t="shared" si="71"/>
        <v>-1</v>
      </c>
      <c r="AR343" s="55" t="e">
        <f t="shared" si="72"/>
        <v>#DIV/0!</v>
      </c>
      <c r="AS343" s="55" t="e">
        <f t="shared" si="73"/>
        <v>#DIV/0!</v>
      </c>
      <c r="AT343" s="55" t="e">
        <f t="shared" si="74"/>
        <v>#DIV/0!</v>
      </c>
      <c r="AU343" s="55">
        <f t="shared" si="75"/>
        <v>-0.79837048718019354</v>
      </c>
    </row>
    <row r="344" spans="1:47" x14ac:dyDescent="0.25">
      <c r="A344" s="56">
        <v>2023</v>
      </c>
      <c r="B344" s="57">
        <v>301020101</v>
      </c>
      <c r="C344" s="58" t="s">
        <v>594</v>
      </c>
      <c r="D344" s="55">
        <v>1339297847</v>
      </c>
      <c r="E344" s="55">
        <v>0</v>
      </c>
      <c r="F344" s="55">
        <v>0</v>
      </c>
      <c r="G344" s="55">
        <v>312000000</v>
      </c>
      <c r="H344" s="55">
        <v>0</v>
      </c>
      <c r="I344" s="55">
        <v>0</v>
      </c>
      <c r="J344" s="55">
        <v>0</v>
      </c>
      <c r="K344" s="55">
        <v>0</v>
      </c>
      <c r="L344" s="55">
        <v>660000000</v>
      </c>
      <c r="M344" s="55">
        <v>0</v>
      </c>
      <c r="N344" s="55">
        <v>0</v>
      </c>
      <c r="O344" s="55">
        <v>0</v>
      </c>
      <c r="P344" s="55">
        <v>2311297847</v>
      </c>
      <c r="R344" s="55">
        <v>546677664</v>
      </c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>
        <f t="shared" si="78"/>
        <v>546677664</v>
      </c>
      <c r="AF344" s="14">
        <v>301020101</v>
      </c>
      <c r="AG344" s="9" t="s">
        <v>594</v>
      </c>
      <c r="AH344" s="10">
        <f>+AH345+AH349</f>
        <v>546677664</v>
      </c>
      <c r="AI344" s="55">
        <f t="shared" si="79"/>
        <v>-0.59181770864147443</v>
      </c>
      <c r="AJ344" s="55" t="e">
        <f t="shared" ref="AJ344:AJ407" si="80">+(S344-E344)/E344</f>
        <v>#DIV/0!</v>
      </c>
      <c r="AK344" s="55" t="e">
        <f t="shared" ref="AK344:AK407" si="81">+(T344-F344)/F344</f>
        <v>#DIV/0!</v>
      </c>
      <c r="AL344" s="55">
        <f t="shared" ref="AL344:AL407" si="82">+(U344-G344)/G344</f>
        <v>-1</v>
      </c>
      <c r="AM344" s="55" t="e">
        <f t="shared" ref="AM344:AM407" si="83">+(V344-H344)/H344</f>
        <v>#DIV/0!</v>
      </c>
      <c r="AN344" s="55" t="e">
        <f t="shared" ref="AN344:AN407" si="84">+(W344-I344)/I344</f>
        <v>#DIV/0!</v>
      </c>
      <c r="AO344" s="55" t="e">
        <f t="shared" ref="AO344:AO407" si="85">+(X344-J344)/J344</f>
        <v>#DIV/0!</v>
      </c>
      <c r="AP344" s="55" t="e">
        <f t="shared" ref="AP344:AP407" si="86">+(Y344-K344)/K344</f>
        <v>#DIV/0!</v>
      </c>
      <c r="AQ344" s="55">
        <f t="shared" ref="AQ344:AQ407" si="87">+(Z344-L344)/L344</f>
        <v>-1</v>
      </c>
      <c r="AR344" s="55" t="e">
        <f t="shared" ref="AR344:AR407" si="88">+(AA344-M344)/M344</f>
        <v>#DIV/0!</v>
      </c>
      <c r="AS344" s="55" t="e">
        <f t="shared" ref="AS344:AS407" si="89">+(AB344-N344)/N344</f>
        <v>#DIV/0!</v>
      </c>
      <c r="AT344" s="55" t="e">
        <f t="shared" ref="AT344:AT407" si="90">+(AC344-O344)/O344</f>
        <v>#DIV/0!</v>
      </c>
      <c r="AU344" s="55">
        <f t="shared" ref="AU344:AU407" si="91">+(AD344-P344)/P344</f>
        <v>-0.76347589095469792</v>
      </c>
    </row>
    <row r="345" spans="1:47" x14ac:dyDescent="0.25">
      <c r="A345" s="56">
        <v>2023</v>
      </c>
      <c r="B345" s="57">
        <v>30102010101</v>
      </c>
      <c r="C345" s="58" t="s">
        <v>595</v>
      </c>
      <c r="D345" s="55">
        <v>1339297847</v>
      </c>
      <c r="E345" s="55">
        <v>0</v>
      </c>
      <c r="F345" s="55">
        <v>0</v>
      </c>
      <c r="G345" s="55">
        <v>312000000</v>
      </c>
      <c r="H345" s="55">
        <v>0</v>
      </c>
      <c r="I345" s="55">
        <v>0</v>
      </c>
      <c r="J345" s="55">
        <v>0</v>
      </c>
      <c r="K345" s="55">
        <v>0</v>
      </c>
      <c r="L345" s="55">
        <v>650000000</v>
      </c>
      <c r="M345" s="55">
        <v>0</v>
      </c>
      <c r="N345" s="55">
        <v>0</v>
      </c>
      <c r="O345" s="55">
        <v>0</v>
      </c>
      <c r="P345" s="55">
        <v>2301297847</v>
      </c>
      <c r="R345" s="55">
        <v>546677664</v>
      </c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>
        <f t="shared" si="78"/>
        <v>546677664</v>
      </c>
      <c r="AF345" s="14">
        <v>30102010101</v>
      </c>
      <c r="AG345" s="9" t="s">
        <v>595</v>
      </c>
      <c r="AH345" s="10">
        <f>+AH346+AH347+AH348</f>
        <v>546677664</v>
      </c>
      <c r="AI345" s="55">
        <f t="shared" si="79"/>
        <v>-0.59181770864147443</v>
      </c>
      <c r="AJ345" s="55" t="e">
        <f t="shared" si="80"/>
        <v>#DIV/0!</v>
      </c>
      <c r="AK345" s="55" t="e">
        <f t="shared" si="81"/>
        <v>#DIV/0!</v>
      </c>
      <c r="AL345" s="55">
        <f t="shared" si="82"/>
        <v>-1</v>
      </c>
      <c r="AM345" s="55" t="e">
        <f t="shared" si="83"/>
        <v>#DIV/0!</v>
      </c>
      <c r="AN345" s="55" t="e">
        <f t="shared" si="84"/>
        <v>#DIV/0!</v>
      </c>
      <c r="AO345" s="55" t="e">
        <f t="shared" si="85"/>
        <v>#DIV/0!</v>
      </c>
      <c r="AP345" s="55" t="e">
        <f t="shared" si="86"/>
        <v>#DIV/0!</v>
      </c>
      <c r="AQ345" s="55">
        <f t="shared" si="87"/>
        <v>-1</v>
      </c>
      <c r="AR345" s="55" t="e">
        <f t="shared" si="88"/>
        <v>#DIV/0!</v>
      </c>
      <c r="AS345" s="55" t="e">
        <f t="shared" si="89"/>
        <v>#DIV/0!</v>
      </c>
      <c r="AT345" s="55" t="e">
        <f t="shared" si="90"/>
        <v>#DIV/0!</v>
      </c>
      <c r="AU345" s="55">
        <f t="shared" si="91"/>
        <v>-0.76244810522346962</v>
      </c>
    </row>
    <row r="346" spans="1:47" x14ac:dyDescent="0.25">
      <c r="A346" s="59">
        <v>2023</v>
      </c>
      <c r="B346" s="67">
        <v>3010201010101</v>
      </c>
      <c r="C346" s="61" t="s">
        <v>596</v>
      </c>
      <c r="D346" s="62"/>
      <c r="E346" s="62"/>
      <c r="F346" s="62"/>
      <c r="G346" s="62"/>
      <c r="H346" s="62"/>
      <c r="I346" s="62"/>
      <c r="J346" s="62"/>
      <c r="K346" s="62"/>
      <c r="L346" s="62">
        <v>650000000</v>
      </c>
      <c r="M346" s="62"/>
      <c r="N346" s="62"/>
      <c r="O346" s="62"/>
      <c r="P346" s="62">
        <v>650000000</v>
      </c>
      <c r="R346" s="62">
        <v>-2481704</v>
      </c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>
        <f t="shared" si="78"/>
        <v>-2481704</v>
      </c>
      <c r="AF346" s="43">
        <v>3010201010101</v>
      </c>
      <c r="AG346" s="25" t="s">
        <v>596</v>
      </c>
      <c r="AH346" s="26">
        <v>-2481704</v>
      </c>
      <c r="AI346" s="62" t="e">
        <f t="shared" si="79"/>
        <v>#DIV/0!</v>
      </c>
      <c r="AJ346" s="62" t="e">
        <f t="shared" si="80"/>
        <v>#DIV/0!</v>
      </c>
      <c r="AK346" s="62" t="e">
        <f t="shared" si="81"/>
        <v>#DIV/0!</v>
      </c>
      <c r="AL346" s="62" t="e">
        <f t="shared" si="82"/>
        <v>#DIV/0!</v>
      </c>
      <c r="AM346" s="62" t="e">
        <f t="shared" si="83"/>
        <v>#DIV/0!</v>
      </c>
      <c r="AN346" s="62" t="e">
        <f t="shared" si="84"/>
        <v>#DIV/0!</v>
      </c>
      <c r="AO346" s="62" t="e">
        <f t="shared" si="85"/>
        <v>#DIV/0!</v>
      </c>
      <c r="AP346" s="62" t="e">
        <f t="shared" si="86"/>
        <v>#DIV/0!</v>
      </c>
      <c r="AQ346" s="62">
        <f t="shared" si="87"/>
        <v>-1</v>
      </c>
      <c r="AR346" s="62" t="e">
        <f t="shared" si="88"/>
        <v>#DIV/0!</v>
      </c>
      <c r="AS346" s="62" t="e">
        <f t="shared" si="89"/>
        <v>#DIV/0!</v>
      </c>
      <c r="AT346" s="62" t="e">
        <f t="shared" si="90"/>
        <v>#DIV/0!</v>
      </c>
      <c r="AU346" s="62">
        <f t="shared" si="91"/>
        <v>-1.0038180061538462</v>
      </c>
    </row>
    <row r="347" spans="1:47" x14ac:dyDescent="0.25">
      <c r="A347" s="59">
        <v>2023</v>
      </c>
      <c r="B347" s="68">
        <v>3010201010102</v>
      </c>
      <c r="C347" s="61" t="s">
        <v>597</v>
      </c>
      <c r="D347" s="62"/>
      <c r="E347" s="62"/>
      <c r="F347" s="62"/>
      <c r="G347" s="62">
        <v>312000000</v>
      </c>
      <c r="H347" s="62"/>
      <c r="I347" s="62"/>
      <c r="J347" s="62"/>
      <c r="K347" s="62"/>
      <c r="L347" s="62"/>
      <c r="M347" s="62"/>
      <c r="N347" s="62"/>
      <c r="O347" s="62"/>
      <c r="P347" s="62">
        <v>312000000</v>
      </c>
      <c r="R347" s="62">
        <v>-250000</v>
      </c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>
        <f t="shared" si="78"/>
        <v>-250000</v>
      </c>
      <c r="AF347" s="44">
        <v>3010201010102</v>
      </c>
      <c r="AG347" s="25" t="s">
        <v>597</v>
      </c>
      <c r="AH347" s="26">
        <v>-250000</v>
      </c>
      <c r="AI347" s="62" t="e">
        <f t="shared" si="79"/>
        <v>#DIV/0!</v>
      </c>
      <c r="AJ347" s="62" t="e">
        <f t="shared" si="80"/>
        <v>#DIV/0!</v>
      </c>
      <c r="AK347" s="62" t="e">
        <f t="shared" si="81"/>
        <v>#DIV/0!</v>
      </c>
      <c r="AL347" s="62">
        <f t="shared" si="82"/>
        <v>-1</v>
      </c>
      <c r="AM347" s="62" t="e">
        <f t="shared" si="83"/>
        <v>#DIV/0!</v>
      </c>
      <c r="AN347" s="62" t="e">
        <f t="shared" si="84"/>
        <v>#DIV/0!</v>
      </c>
      <c r="AO347" s="62" t="e">
        <f t="shared" si="85"/>
        <v>#DIV/0!</v>
      </c>
      <c r="AP347" s="62" t="e">
        <f t="shared" si="86"/>
        <v>#DIV/0!</v>
      </c>
      <c r="AQ347" s="62" t="e">
        <f t="shared" si="87"/>
        <v>#DIV/0!</v>
      </c>
      <c r="AR347" s="62" t="e">
        <f t="shared" si="88"/>
        <v>#DIV/0!</v>
      </c>
      <c r="AS347" s="62" t="e">
        <f t="shared" si="89"/>
        <v>#DIV/0!</v>
      </c>
      <c r="AT347" s="62" t="e">
        <f t="shared" si="90"/>
        <v>#DIV/0!</v>
      </c>
      <c r="AU347" s="62">
        <f t="shared" si="91"/>
        <v>-1.0008012820512822</v>
      </c>
    </row>
    <row r="348" spans="1:47" x14ac:dyDescent="0.25">
      <c r="A348" s="59">
        <v>2023</v>
      </c>
      <c r="B348" s="69">
        <v>3010201010103</v>
      </c>
      <c r="C348" s="61" t="s">
        <v>598</v>
      </c>
      <c r="D348" s="62">
        <v>1339297847</v>
      </c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>
        <v>1339297847</v>
      </c>
      <c r="R348" s="62">
        <v>549409368</v>
      </c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>
        <f t="shared" si="78"/>
        <v>549409368</v>
      </c>
      <c r="AF348" s="45">
        <v>3010201010103</v>
      </c>
      <c r="AG348" s="25" t="s">
        <v>598</v>
      </c>
      <c r="AH348" s="26">
        <v>549409368</v>
      </c>
      <c r="AI348" s="62">
        <f t="shared" si="79"/>
        <v>-0.58977805479888901</v>
      </c>
      <c r="AJ348" s="62" t="e">
        <f t="shared" si="80"/>
        <v>#DIV/0!</v>
      </c>
      <c r="AK348" s="62" t="e">
        <f t="shared" si="81"/>
        <v>#DIV/0!</v>
      </c>
      <c r="AL348" s="62" t="e">
        <f t="shared" si="82"/>
        <v>#DIV/0!</v>
      </c>
      <c r="AM348" s="62" t="e">
        <f t="shared" si="83"/>
        <v>#DIV/0!</v>
      </c>
      <c r="AN348" s="62" t="e">
        <f t="shared" si="84"/>
        <v>#DIV/0!</v>
      </c>
      <c r="AO348" s="62" t="e">
        <f t="shared" si="85"/>
        <v>#DIV/0!</v>
      </c>
      <c r="AP348" s="62" t="e">
        <f t="shared" si="86"/>
        <v>#DIV/0!</v>
      </c>
      <c r="AQ348" s="62" t="e">
        <f t="shared" si="87"/>
        <v>#DIV/0!</v>
      </c>
      <c r="AR348" s="62" t="e">
        <f t="shared" si="88"/>
        <v>#DIV/0!</v>
      </c>
      <c r="AS348" s="62" t="e">
        <f t="shared" si="89"/>
        <v>#DIV/0!</v>
      </c>
      <c r="AT348" s="62" t="e">
        <f t="shared" si="90"/>
        <v>#DIV/0!</v>
      </c>
      <c r="AU348" s="62">
        <f t="shared" si="91"/>
        <v>-0.58977805479888901</v>
      </c>
    </row>
    <row r="349" spans="1:47" x14ac:dyDescent="0.25">
      <c r="A349" s="56">
        <v>2023</v>
      </c>
      <c r="B349" s="57">
        <v>30102010102</v>
      </c>
      <c r="C349" s="58" t="s">
        <v>599</v>
      </c>
      <c r="D349" s="55">
        <v>0</v>
      </c>
      <c r="E349" s="55">
        <v>0</v>
      </c>
      <c r="F349" s="55">
        <v>0</v>
      </c>
      <c r="G349" s="55">
        <v>0</v>
      </c>
      <c r="H349" s="55">
        <v>0</v>
      </c>
      <c r="I349" s="55">
        <v>0</v>
      </c>
      <c r="J349" s="55">
        <v>0</v>
      </c>
      <c r="K349" s="55">
        <v>0</v>
      </c>
      <c r="L349" s="55">
        <v>10000000</v>
      </c>
      <c r="M349" s="55">
        <v>0</v>
      </c>
      <c r="N349" s="55">
        <v>0</v>
      </c>
      <c r="O349" s="55">
        <v>0</v>
      </c>
      <c r="P349" s="55">
        <v>10000000</v>
      </c>
      <c r="R349" s="55">
        <v>0</v>
      </c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>
        <f t="shared" si="78"/>
        <v>0</v>
      </c>
      <c r="AF349" s="14">
        <v>30102010102</v>
      </c>
      <c r="AG349" s="9" t="s">
        <v>599</v>
      </c>
      <c r="AH349" s="10">
        <f>+AH350</f>
        <v>0</v>
      </c>
      <c r="AI349" s="55" t="e">
        <f t="shared" si="79"/>
        <v>#DIV/0!</v>
      </c>
      <c r="AJ349" s="55" t="e">
        <f t="shared" si="80"/>
        <v>#DIV/0!</v>
      </c>
      <c r="AK349" s="55" t="e">
        <f t="shared" si="81"/>
        <v>#DIV/0!</v>
      </c>
      <c r="AL349" s="55" t="e">
        <f t="shared" si="82"/>
        <v>#DIV/0!</v>
      </c>
      <c r="AM349" s="55" t="e">
        <f t="shared" si="83"/>
        <v>#DIV/0!</v>
      </c>
      <c r="AN349" s="55" t="e">
        <f t="shared" si="84"/>
        <v>#DIV/0!</v>
      </c>
      <c r="AO349" s="55" t="e">
        <f t="shared" si="85"/>
        <v>#DIV/0!</v>
      </c>
      <c r="AP349" s="55" t="e">
        <f t="shared" si="86"/>
        <v>#DIV/0!</v>
      </c>
      <c r="AQ349" s="55">
        <f t="shared" si="87"/>
        <v>-1</v>
      </c>
      <c r="AR349" s="55" t="e">
        <f t="shared" si="88"/>
        <v>#DIV/0!</v>
      </c>
      <c r="AS349" s="55" t="e">
        <f t="shared" si="89"/>
        <v>#DIV/0!</v>
      </c>
      <c r="AT349" s="55" t="e">
        <f t="shared" si="90"/>
        <v>#DIV/0!</v>
      </c>
      <c r="AU349" s="55">
        <f t="shared" si="91"/>
        <v>-1</v>
      </c>
    </row>
    <row r="350" spans="1:47" x14ac:dyDescent="0.25">
      <c r="A350" s="59">
        <v>2023</v>
      </c>
      <c r="B350" s="67">
        <v>3010201010201</v>
      </c>
      <c r="C350" s="61" t="s">
        <v>600</v>
      </c>
      <c r="D350" s="62"/>
      <c r="E350" s="62"/>
      <c r="F350" s="62"/>
      <c r="G350" s="62">
        <v>0</v>
      </c>
      <c r="H350" s="62"/>
      <c r="I350" s="62"/>
      <c r="J350" s="62"/>
      <c r="K350" s="62"/>
      <c r="L350" s="62">
        <v>10000000</v>
      </c>
      <c r="M350" s="62"/>
      <c r="N350" s="62"/>
      <c r="O350" s="62"/>
      <c r="P350" s="62">
        <v>10000000</v>
      </c>
      <c r="R350" s="62">
        <v>0</v>
      </c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>
        <f t="shared" si="78"/>
        <v>0</v>
      </c>
      <c r="AF350" s="43">
        <v>3010201010201</v>
      </c>
      <c r="AG350" s="25" t="s">
        <v>600</v>
      </c>
      <c r="AH350" s="26">
        <v>0</v>
      </c>
      <c r="AI350" s="62" t="e">
        <f t="shared" si="79"/>
        <v>#DIV/0!</v>
      </c>
      <c r="AJ350" s="62" t="e">
        <f t="shared" si="80"/>
        <v>#DIV/0!</v>
      </c>
      <c r="AK350" s="62" t="e">
        <f t="shared" si="81"/>
        <v>#DIV/0!</v>
      </c>
      <c r="AL350" s="62" t="e">
        <f t="shared" si="82"/>
        <v>#DIV/0!</v>
      </c>
      <c r="AM350" s="62" t="e">
        <f t="shared" si="83"/>
        <v>#DIV/0!</v>
      </c>
      <c r="AN350" s="62" t="e">
        <f t="shared" si="84"/>
        <v>#DIV/0!</v>
      </c>
      <c r="AO350" s="62" t="e">
        <f t="shared" si="85"/>
        <v>#DIV/0!</v>
      </c>
      <c r="AP350" s="62" t="e">
        <f t="shared" si="86"/>
        <v>#DIV/0!</v>
      </c>
      <c r="AQ350" s="62">
        <f t="shared" si="87"/>
        <v>-1</v>
      </c>
      <c r="AR350" s="62" t="e">
        <f t="shared" si="88"/>
        <v>#DIV/0!</v>
      </c>
      <c r="AS350" s="62" t="e">
        <f t="shared" si="89"/>
        <v>#DIV/0!</v>
      </c>
      <c r="AT350" s="62" t="e">
        <f t="shared" si="90"/>
        <v>#DIV/0!</v>
      </c>
      <c r="AU350" s="62">
        <f t="shared" si="91"/>
        <v>-1</v>
      </c>
    </row>
    <row r="351" spans="1:47" x14ac:dyDescent="0.25">
      <c r="A351" s="56">
        <v>2023</v>
      </c>
      <c r="B351" s="57">
        <v>301020103</v>
      </c>
      <c r="C351" s="58" t="s">
        <v>601</v>
      </c>
      <c r="D351" s="55">
        <v>0</v>
      </c>
      <c r="E351" s="55">
        <v>150000000</v>
      </c>
      <c r="F351" s="55">
        <v>0</v>
      </c>
      <c r="G351" s="55">
        <v>0</v>
      </c>
      <c r="H351" s="55">
        <v>0</v>
      </c>
      <c r="I351" s="55">
        <v>0</v>
      </c>
      <c r="J351" s="55">
        <v>0</v>
      </c>
      <c r="K351" s="55">
        <v>0</v>
      </c>
      <c r="L351" s="55">
        <v>250000000</v>
      </c>
      <c r="M351" s="55">
        <v>0</v>
      </c>
      <c r="N351" s="55">
        <v>0</v>
      </c>
      <c r="O351" s="55">
        <v>0</v>
      </c>
      <c r="P351" s="55">
        <v>400000000</v>
      </c>
      <c r="R351" s="55">
        <v>0</v>
      </c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>
        <f t="shared" si="78"/>
        <v>0</v>
      </c>
      <c r="AF351" s="14">
        <v>301020103</v>
      </c>
      <c r="AG351" s="9" t="s">
        <v>601</v>
      </c>
      <c r="AH351" s="10">
        <f>+AH352+AH353</f>
        <v>0</v>
      </c>
      <c r="AI351" s="55" t="e">
        <f t="shared" si="79"/>
        <v>#DIV/0!</v>
      </c>
      <c r="AJ351" s="55">
        <f t="shared" si="80"/>
        <v>-1</v>
      </c>
      <c r="AK351" s="55" t="e">
        <f t="shared" si="81"/>
        <v>#DIV/0!</v>
      </c>
      <c r="AL351" s="55" t="e">
        <f t="shared" si="82"/>
        <v>#DIV/0!</v>
      </c>
      <c r="AM351" s="55" t="e">
        <f t="shared" si="83"/>
        <v>#DIV/0!</v>
      </c>
      <c r="AN351" s="55" t="e">
        <f t="shared" si="84"/>
        <v>#DIV/0!</v>
      </c>
      <c r="AO351" s="55" t="e">
        <f t="shared" si="85"/>
        <v>#DIV/0!</v>
      </c>
      <c r="AP351" s="55" t="e">
        <f t="shared" si="86"/>
        <v>#DIV/0!</v>
      </c>
      <c r="AQ351" s="55">
        <f t="shared" si="87"/>
        <v>-1</v>
      </c>
      <c r="AR351" s="55" t="e">
        <f t="shared" si="88"/>
        <v>#DIV/0!</v>
      </c>
      <c r="AS351" s="55" t="e">
        <f t="shared" si="89"/>
        <v>#DIV/0!</v>
      </c>
      <c r="AT351" s="55" t="e">
        <f t="shared" si="90"/>
        <v>#DIV/0!</v>
      </c>
      <c r="AU351" s="55">
        <f t="shared" si="91"/>
        <v>-1</v>
      </c>
    </row>
    <row r="352" spans="1:47" x14ac:dyDescent="0.25">
      <c r="A352" s="59">
        <v>2023</v>
      </c>
      <c r="B352" s="67">
        <v>30102010301</v>
      </c>
      <c r="C352" s="61" t="s">
        <v>602</v>
      </c>
      <c r="D352" s="62"/>
      <c r="E352" s="62"/>
      <c r="F352" s="62"/>
      <c r="G352" s="62"/>
      <c r="H352" s="62"/>
      <c r="I352" s="62"/>
      <c r="J352" s="62"/>
      <c r="K352" s="62"/>
      <c r="L352" s="62">
        <v>250000000</v>
      </c>
      <c r="M352" s="62"/>
      <c r="N352" s="62"/>
      <c r="O352" s="62"/>
      <c r="P352" s="62">
        <v>250000000</v>
      </c>
      <c r="R352" s="62">
        <v>0</v>
      </c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>
        <f t="shared" si="78"/>
        <v>0</v>
      </c>
      <c r="AF352" s="43">
        <v>30102010301</v>
      </c>
      <c r="AG352" s="25" t="s">
        <v>602</v>
      </c>
      <c r="AH352" s="26">
        <v>0</v>
      </c>
      <c r="AI352" s="62" t="e">
        <f t="shared" si="79"/>
        <v>#DIV/0!</v>
      </c>
      <c r="AJ352" s="62" t="e">
        <f t="shared" si="80"/>
        <v>#DIV/0!</v>
      </c>
      <c r="AK352" s="62" t="e">
        <f t="shared" si="81"/>
        <v>#DIV/0!</v>
      </c>
      <c r="AL352" s="62" t="e">
        <f t="shared" si="82"/>
        <v>#DIV/0!</v>
      </c>
      <c r="AM352" s="62" t="e">
        <f t="shared" si="83"/>
        <v>#DIV/0!</v>
      </c>
      <c r="AN352" s="62" t="e">
        <f t="shared" si="84"/>
        <v>#DIV/0!</v>
      </c>
      <c r="AO352" s="62" t="e">
        <f t="shared" si="85"/>
        <v>#DIV/0!</v>
      </c>
      <c r="AP352" s="62" t="e">
        <f t="shared" si="86"/>
        <v>#DIV/0!</v>
      </c>
      <c r="AQ352" s="62">
        <f t="shared" si="87"/>
        <v>-1</v>
      </c>
      <c r="AR352" s="62" t="e">
        <f t="shared" si="88"/>
        <v>#DIV/0!</v>
      </c>
      <c r="AS352" s="62" t="e">
        <f t="shared" si="89"/>
        <v>#DIV/0!</v>
      </c>
      <c r="AT352" s="62" t="e">
        <f t="shared" si="90"/>
        <v>#DIV/0!</v>
      </c>
      <c r="AU352" s="62">
        <f t="shared" si="91"/>
        <v>-1</v>
      </c>
    </row>
    <row r="353" spans="1:47" x14ac:dyDescent="0.25">
      <c r="A353" s="59">
        <v>2023</v>
      </c>
      <c r="B353" s="69">
        <v>30102010303</v>
      </c>
      <c r="C353" s="61" t="s">
        <v>603</v>
      </c>
      <c r="D353" s="62"/>
      <c r="E353" s="62">
        <v>150000000</v>
      </c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>
        <v>150000000</v>
      </c>
      <c r="R353" s="62">
        <v>0</v>
      </c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>
        <f t="shared" si="78"/>
        <v>0</v>
      </c>
      <c r="AF353" s="45">
        <v>30102010303</v>
      </c>
      <c r="AG353" s="25" t="s">
        <v>603</v>
      </c>
      <c r="AH353" s="26">
        <v>0</v>
      </c>
      <c r="AI353" s="62" t="e">
        <f t="shared" si="79"/>
        <v>#DIV/0!</v>
      </c>
      <c r="AJ353" s="62">
        <f t="shared" si="80"/>
        <v>-1</v>
      </c>
      <c r="AK353" s="62" t="e">
        <f t="shared" si="81"/>
        <v>#DIV/0!</v>
      </c>
      <c r="AL353" s="62" t="e">
        <f t="shared" si="82"/>
        <v>#DIV/0!</v>
      </c>
      <c r="AM353" s="62" t="e">
        <f t="shared" si="83"/>
        <v>#DIV/0!</v>
      </c>
      <c r="AN353" s="62" t="e">
        <f t="shared" si="84"/>
        <v>#DIV/0!</v>
      </c>
      <c r="AO353" s="62" t="e">
        <f t="shared" si="85"/>
        <v>#DIV/0!</v>
      </c>
      <c r="AP353" s="62" t="e">
        <f t="shared" si="86"/>
        <v>#DIV/0!</v>
      </c>
      <c r="AQ353" s="62" t="e">
        <f t="shared" si="87"/>
        <v>#DIV/0!</v>
      </c>
      <c r="AR353" s="62" t="e">
        <f t="shared" si="88"/>
        <v>#DIV/0!</v>
      </c>
      <c r="AS353" s="62" t="e">
        <f t="shared" si="89"/>
        <v>#DIV/0!</v>
      </c>
      <c r="AT353" s="62" t="e">
        <f t="shared" si="90"/>
        <v>#DIV/0!</v>
      </c>
      <c r="AU353" s="62">
        <f t="shared" si="91"/>
        <v>-1</v>
      </c>
    </row>
    <row r="354" spans="1:47" x14ac:dyDescent="0.25">
      <c r="A354" s="56">
        <v>2023</v>
      </c>
      <c r="B354" s="57">
        <v>30103</v>
      </c>
      <c r="C354" s="58" t="s">
        <v>604</v>
      </c>
      <c r="D354" s="55">
        <v>0</v>
      </c>
      <c r="E354" s="55">
        <v>500000000</v>
      </c>
      <c r="F354" s="55">
        <v>0</v>
      </c>
      <c r="G354" s="55">
        <v>750000000</v>
      </c>
      <c r="H354" s="55">
        <v>0</v>
      </c>
      <c r="I354" s="55">
        <v>0</v>
      </c>
      <c r="J354" s="55">
        <v>0</v>
      </c>
      <c r="K354" s="55">
        <v>0</v>
      </c>
      <c r="L354" s="55">
        <v>1150000000</v>
      </c>
      <c r="M354" s="55">
        <v>0</v>
      </c>
      <c r="N354" s="55">
        <v>0</v>
      </c>
      <c r="O354" s="55">
        <v>0</v>
      </c>
      <c r="P354" s="55">
        <v>2400000000</v>
      </c>
      <c r="R354" s="55">
        <v>0</v>
      </c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>
        <f t="shared" si="78"/>
        <v>0</v>
      </c>
      <c r="AF354" s="11">
        <v>30103</v>
      </c>
      <c r="AG354" s="5" t="s">
        <v>604</v>
      </c>
      <c r="AH354" s="6">
        <f>+AH355+AH360</f>
        <v>0</v>
      </c>
      <c r="AI354" s="55" t="e">
        <f t="shared" si="79"/>
        <v>#DIV/0!</v>
      </c>
      <c r="AJ354" s="55">
        <f t="shared" si="80"/>
        <v>-1</v>
      </c>
      <c r="AK354" s="55" t="e">
        <f t="shared" si="81"/>
        <v>#DIV/0!</v>
      </c>
      <c r="AL354" s="55">
        <f t="shared" si="82"/>
        <v>-1</v>
      </c>
      <c r="AM354" s="55" t="e">
        <f t="shared" si="83"/>
        <v>#DIV/0!</v>
      </c>
      <c r="AN354" s="55" t="e">
        <f t="shared" si="84"/>
        <v>#DIV/0!</v>
      </c>
      <c r="AO354" s="55" t="e">
        <f t="shared" si="85"/>
        <v>#DIV/0!</v>
      </c>
      <c r="AP354" s="55" t="e">
        <f t="shared" si="86"/>
        <v>#DIV/0!</v>
      </c>
      <c r="AQ354" s="55">
        <f t="shared" si="87"/>
        <v>-1</v>
      </c>
      <c r="AR354" s="55" t="e">
        <f t="shared" si="88"/>
        <v>#DIV/0!</v>
      </c>
      <c r="AS354" s="55" t="e">
        <f t="shared" si="89"/>
        <v>#DIV/0!</v>
      </c>
      <c r="AT354" s="55" t="e">
        <f t="shared" si="90"/>
        <v>#DIV/0!</v>
      </c>
      <c r="AU354" s="55">
        <f t="shared" si="91"/>
        <v>-1</v>
      </c>
    </row>
    <row r="355" spans="1:47" x14ac:dyDescent="0.25">
      <c r="A355" s="56">
        <v>2023</v>
      </c>
      <c r="B355" s="57">
        <v>3010301</v>
      </c>
      <c r="C355" s="58" t="s">
        <v>605</v>
      </c>
      <c r="D355" s="55">
        <v>0</v>
      </c>
      <c r="E355" s="55">
        <v>500000000</v>
      </c>
      <c r="F355" s="55">
        <v>0</v>
      </c>
      <c r="G355" s="55">
        <v>350000000</v>
      </c>
      <c r="H355" s="55">
        <v>0</v>
      </c>
      <c r="I355" s="55">
        <v>0</v>
      </c>
      <c r="J355" s="55">
        <v>0</v>
      </c>
      <c r="K355" s="55">
        <v>0</v>
      </c>
      <c r="L355" s="55">
        <v>350000000</v>
      </c>
      <c r="M355" s="55">
        <v>0</v>
      </c>
      <c r="N355" s="55">
        <v>0</v>
      </c>
      <c r="O355" s="55">
        <v>0</v>
      </c>
      <c r="P355" s="55">
        <v>1200000000</v>
      </c>
      <c r="R355" s="55">
        <v>0</v>
      </c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>
        <f t="shared" si="78"/>
        <v>0</v>
      </c>
      <c r="AF355" s="11">
        <v>3010301</v>
      </c>
      <c r="AG355" s="5" t="s">
        <v>605</v>
      </c>
      <c r="AH355" s="6">
        <f>+AH356</f>
        <v>0</v>
      </c>
      <c r="AI355" s="55" t="e">
        <f t="shared" si="79"/>
        <v>#DIV/0!</v>
      </c>
      <c r="AJ355" s="55">
        <f t="shared" si="80"/>
        <v>-1</v>
      </c>
      <c r="AK355" s="55" t="e">
        <f t="shared" si="81"/>
        <v>#DIV/0!</v>
      </c>
      <c r="AL355" s="55">
        <f t="shared" si="82"/>
        <v>-1</v>
      </c>
      <c r="AM355" s="55" t="e">
        <f t="shared" si="83"/>
        <v>#DIV/0!</v>
      </c>
      <c r="AN355" s="55" t="e">
        <f t="shared" si="84"/>
        <v>#DIV/0!</v>
      </c>
      <c r="AO355" s="55" t="e">
        <f t="shared" si="85"/>
        <v>#DIV/0!</v>
      </c>
      <c r="AP355" s="55" t="e">
        <f t="shared" si="86"/>
        <v>#DIV/0!</v>
      </c>
      <c r="AQ355" s="55">
        <f t="shared" si="87"/>
        <v>-1</v>
      </c>
      <c r="AR355" s="55" t="e">
        <f t="shared" si="88"/>
        <v>#DIV/0!</v>
      </c>
      <c r="AS355" s="55" t="e">
        <f t="shared" si="89"/>
        <v>#DIV/0!</v>
      </c>
      <c r="AT355" s="55" t="e">
        <f t="shared" si="90"/>
        <v>#DIV/0!</v>
      </c>
      <c r="AU355" s="55">
        <f t="shared" si="91"/>
        <v>-1</v>
      </c>
    </row>
    <row r="356" spans="1:47" x14ac:dyDescent="0.25">
      <c r="A356" s="56">
        <v>2023</v>
      </c>
      <c r="B356" s="57">
        <v>301030101</v>
      </c>
      <c r="C356" s="58" t="s">
        <v>606</v>
      </c>
      <c r="D356" s="55">
        <v>0</v>
      </c>
      <c r="E356" s="55">
        <v>500000000</v>
      </c>
      <c r="F356" s="55">
        <v>0</v>
      </c>
      <c r="G356" s="55">
        <v>350000000</v>
      </c>
      <c r="H356" s="55">
        <v>0</v>
      </c>
      <c r="I356" s="55">
        <v>0</v>
      </c>
      <c r="J356" s="55">
        <v>0</v>
      </c>
      <c r="K356" s="55">
        <v>0</v>
      </c>
      <c r="L356" s="55">
        <v>350000000</v>
      </c>
      <c r="M356" s="55">
        <v>0</v>
      </c>
      <c r="N356" s="55">
        <v>0</v>
      </c>
      <c r="O356" s="55">
        <v>0</v>
      </c>
      <c r="P356" s="55">
        <v>1200000000</v>
      </c>
      <c r="R356" s="55">
        <v>0</v>
      </c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>
        <f t="shared" si="78"/>
        <v>0</v>
      </c>
      <c r="AF356" s="14">
        <v>301030101</v>
      </c>
      <c r="AG356" s="9" t="s">
        <v>606</v>
      </c>
      <c r="AH356" s="10">
        <f>+AH357+AH358+AH359</f>
        <v>0</v>
      </c>
      <c r="AI356" s="55" t="e">
        <f t="shared" si="79"/>
        <v>#DIV/0!</v>
      </c>
      <c r="AJ356" s="55">
        <f t="shared" si="80"/>
        <v>-1</v>
      </c>
      <c r="AK356" s="55" t="e">
        <f t="shared" si="81"/>
        <v>#DIV/0!</v>
      </c>
      <c r="AL356" s="55">
        <f t="shared" si="82"/>
        <v>-1</v>
      </c>
      <c r="AM356" s="55" t="e">
        <f t="shared" si="83"/>
        <v>#DIV/0!</v>
      </c>
      <c r="AN356" s="55" t="e">
        <f t="shared" si="84"/>
        <v>#DIV/0!</v>
      </c>
      <c r="AO356" s="55" t="e">
        <f t="shared" si="85"/>
        <v>#DIV/0!</v>
      </c>
      <c r="AP356" s="55" t="e">
        <f t="shared" si="86"/>
        <v>#DIV/0!</v>
      </c>
      <c r="AQ356" s="55">
        <f t="shared" si="87"/>
        <v>-1</v>
      </c>
      <c r="AR356" s="55" t="e">
        <f t="shared" si="88"/>
        <v>#DIV/0!</v>
      </c>
      <c r="AS356" s="55" t="e">
        <f t="shared" si="89"/>
        <v>#DIV/0!</v>
      </c>
      <c r="AT356" s="55" t="e">
        <f t="shared" si="90"/>
        <v>#DIV/0!</v>
      </c>
      <c r="AU356" s="55">
        <f t="shared" si="91"/>
        <v>-1</v>
      </c>
    </row>
    <row r="357" spans="1:47" x14ac:dyDescent="0.25">
      <c r="A357" s="59">
        <v>2023</v>
      </c>
      <c r="B357" s="67">
        <v>30103010101</v>
      </c>
      <c r="C357" s="61" t="s">
        <v>607</v>
      </c>
      <c r="D357" s="62"/>
      <c r="E357" s="62"/>
      <c r="F357" s="62"/>
      <c r="G357" s="62"/>
      <c r="H357" s="62"/>
      <c r="I357" s="62"/>
      <c r="J357" s="62"/>
      <c r="K357" s="62"/>
      <c r="L357" s="62">
        <v>350000000</v>
      </c>
      <c r="M357" s="62"/>
      <c r="N357" s="62"/>
      <c r="O357" s="62"/>
      <c r="P357" s="62">
        <v>350000000</v>
      </c>
      <c r="R357" s="62">
        <v>0</v>
      </c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>
        <f t="shared" si="78"/>
        <v>0</v>
      </c>
      <c r="AF357" s="43">
        <v>30103010101</v>
      </c>
      <c r="AG357" s="25" t="s">
        <v>607</v>
      </c>
      <c r="AH357" s="26">
        <v>0</v>
      </c>
      <c r="AI357" s="62" t="e">
        <f t="shared" si="79"/>
        <v>#DIV/0!</v>
      </c>
      <c r="AJ357" s="62" t="e">
        <f t="shared" si="80"/>
        <v>#DIV/0!</v>
      </c>
      <c r="AK357" s="62" t="e">
        <f t="shared" si="81"/>
        <v>#DIV/0!</v>
      </c>
      <c r="AL357" s="62" t="e">
        <f t="shared" si="82"/>
        <v>#DIV/0!</v>
      </c>
      <c r="AM357" s="62" t="e">
        <f t="shared" si="83"/>
        <v>#DIV/0!</v>
      </c>
      <c r="AN357" s="62" t="e">
        <f t="shared" si="84"/>
        <v>#DIV/0!</v>
      </c>
      <c r="AO357" s="62" t="e">
        <f t="shared" si="85"/>
        <v>#DIV/0!</v>
      </c>
      <c r="AP357" s="62" t="e">
        <f t="shared" si="86"/>
        <v>#DIV/0!</v>
      </c>
      <c r="AQ357" s="62">
        <f t="shared" si="87"/>
        <v>-1</v>
      </c>
      <c r="AR357" s="62" t="e">
        <f t="shared" si="88"/>
        <v>#DIV/0!</v>
      </c>
      <c r="AS357" s="62" t="e">
        <f t="shared" si="89"/>
        <v>#DIV/0!</v>
      </c>
      <c r="AT357" s="62" t="e">
        <f t="shared" si="90"/>
        <v>#DIV/0!</v>
      </c>
      <c r="AU357" s="62">
        <f t="shared" si="91"/>
        <v>-1</v>
      </c>
    </row>
    <row r="358" spans="1:47" x14ac:dyDescent="0.25">
      <c r="A358" s="59">
        <v>2023</v>
      </c>
      <c r="B358" s="68">
        <v>30103010102</v>
      </c>
      <c r="C358" s="61" t="s">
        <v>608</v>
      </c>
      <c r="D358" s="62"/>
      <c r="E358" s="62"/>
      <c r="F358" s="62"/>
      <c r="G358" s="62">
        <v>350000000</v>
      </c>
      <c r="H358" s="62"/>
      <c r="I358" s="62"/>
      <c r="J358" s="62"/>
      <c r="K358" s="62"/>
      <c r="L358" s="62"/>
      <c r="M358" s="62"/>
      <c r="N358" s="62"/>
      <c r="O358" s="62"/>
      <c r="P358" s="62">
        <v>350000000</v>
      </c>
      <c r="R358" s="62">
        <v>0</v>
      </c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>
        <f t="shared" si="78"/>
        <v>0</v>
      </c>
      <c r="AF358" s="44">
        <v>30103010102</v>
      </c>
      <c r="AG358" s="25" t="s">
        <v>608</v>
      </c>
      <c r="AH358" s="26">
        <v>0</v>
      </c>
      <c r="AI358" s="62" t="e">
        <f t="shared" si="79"/>
        <v>#DIV/0!</v>
      </c>
      <c r="AJ358" s="62" t="e">
        <f t="shared" si="80"/>
        <v>#DIV/0!</v>
      </c>
      <c r="AK358" s="62" t="e">
        <f t="shared" si="81"/>
        <v>#DIV/0!</v>
      </c>
      <c r="AL358" s="62">
        <f t="shared" si="82"/>
        <v>-1</v>
      </c>
      <c r="AM358" s="62" t="e">
        <f t="shared" si="83"/>
        <v>#DIV/0!</v>
      </c>
      <c r="AN358" s="62" t="e">
        <f t="shared" si="84"/>
        <v>#DIV/0!</v>
      </c>
      <c r="AO358" s="62" t="e">
        <f t="shared" si="85"/>
        <v>#DIV/0!</v>
      </c>
      <c r="AP358" s="62" t="e">
        <f t="shared" si="86"/>
        <v>#DIV/0!</v>
      </c>
      <c r="AQ358" s="62" t="e">
        <f t="shared" si="87"/>
        <v>#DIV/0!</v>
      </c>
      <c r="AR358" s="62" t="e">
        <f t="shared" si="88"/>
        <v>#DIV/0!</v>
      </c>
      <c r="AS358" s="62" t="e">
        <f t="shared" si="89"/>
        <v>#DIV/0!</v>
      </c>
      <c r="AT358" s="62" t="e">
        <f t="shared" si="90"/>
        <v>#DIV/0!</v>
      </c>
      <c r="AU358" s="62">
        <f t="shared" si="91"/>
        <v>-1</v>
      </c>
    </row>
    <row r="359" spans="1:47" x14ac:dyDescent="0.25">
      <c r="A359" s="59">
        <v>2023</v>
      </c>
      <c r="B359" s="69">
        <v>30103010103</v>
      </c>
      <c r="C359" s="61" t="s">
        <v>609</v>
      </c>
      <c r="D359" s="62"/>
      <c r="E359" s="62">
        <v>500000000</v>
      </c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>
        <v>500000000</v>
      </c>
      <c r="R359" s="62">
        <v>0</v>
      </c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>
        <f t="shared" si="78"/>
        <v>0</v>
      </c>
      <c r="AF359" s="45">
        <v>30103010103</v>
      </c>
      <c r="AG359" s="25" t="s">
        <v>609</v>
      </c>
      <c r="AH359" s="26">
        <v>0</v>
      </c>
      <c r="AI359" s="62" t="e">
        <f t="shared" si="79"/>
        <v>#DIV/0!</v>
      </c>
      <c r="AJ359" s="62">
        <f t="shared" si="80"/>
        <v>-1</v>
      </c>
      <c r="AK359" s="62" t="e">
        <f t="shared" si="81"/>
        <v>#DIV/0!</v>
      </c>
      <c r="AL359" s="62" t="e">
        <f t="shared" si="82"/>
        <v>#DIV/0!</v>
      </c>
      <c r="AM359" s="62" t="e">
        <f t="shared" si="83"/>
        <v>#DIV/0!</v>
      </c>
      <c r="AN359" s="62" t="e">
        <f t="shared" si="84"/>
        <v>#DIV/0!</v>
      </c>
      <c r="AO359" s="62" t="e">
        <f t="shared" si="85"/>
        <v>#DIV/0!</v>
      </c>
      <c r="AP359" s="62" t="e">
        <f t="shared" si="86"/>
        <v>#DIV/0!</v>
      </c>
      <c r="AQ359" s="62" t="e">
        <f t="shared" si="87"/>
        <v>#DIV/0!</v>
      </c>
      <c r="AR359" s="62" t="e">
        <f t="shared" si="88"/>
        <v>#DIV/0!</v>
      </c>
      <c r="AS359" s="62" t="e">
        <f t="shared" si="89"/>
        <v>#DIV/0!</v>
      </c>
      <c r="AT359" s="62" t="e">
        <f t="shared" si="90"/>
        <v>#DIV/0!</v>
      </c>
      <c r="AU359" s="62">
        <f t="shared" si="91"/>
        <v>-1</v>
      </c>
    </row>
    <row r="360" spans="1:47" x14ac:dyDescent="0.25">
      <c r="A360" s="56">
        <v>2023</v>
      </c>
      <c r="B360" s="57">
        <v>3010302</v>
      </c>
      <c r="C360" s="58" t="s">
        <v>610</v>
      </c>
      <c r="D360" s="55">
        <v>0</v>
      </c>
      <c r="E360" s="55">
        <v>0</v>
      </c>
      <c r="F360" s="55">
        <v>0</v>
      </c>
      <c r="G360" s="55">
        <v>400000000</v>
      </c>
      <c r="H360" s="55">
        <v>0</v>
      </c>
      <c r="I360" s="55">
        <v>0</v>
      </c>
      <c r="J360" s="55">
        <v>0</v>
      </c>
      <c r="K360" s="55">
        <v>0</v>
      </c>
      <c r="L360" s="55">
        <v>800000000</v>
      </c>
      <c r="M360" s="55">
        <v>0</v>
      </c>
      <c r="N360" s="55">
        <v>0</v>
      </c>
      <c r="O360" s="55">
        <v>0</v>
      </c>
      <c r="P360" s="55">
        <v>1200000000</v>
      </c>
      <c r="R360" s="55">
        <v>0</v>
      </c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>
        <f t="shared" si="78"/>
        <v>0</v>
      </c>
      <c r="AF360" s="11">
        <v>3010302</v>
      </c>
      <c r="AG360" s="5" t="s">
        <v>610</v>
      </c>
      <c r="AH360" s="6">
        <f>+AH361</f>
        <v>0</v>
      </c>
      <c r="AI360" s="55" t="e">
        <f t="shared" si="79"/>
        <v>#DIV/0!</v>
      </c>
      <c r="AJ360" s="55" t="e">
        <f t="shared" si="80"/>
        <v>#DIV/0!</v>
      </c>
      <c r="AK360" s="55" t="e">
        <f t="shared" si="81"/>
        <v>#DIV/0!</v>
      </c>
      <c r="AL360" s="55">
        <f t="shared" si="82"/>
        <v>-1</v>
      </c>
      <c r="AM360" s="55" t="e">
        <f t="shared" si="83"/>
        <v>#DIV/0!</v>
      </c>
      <c r="AN360" s="55" t="e">
        <f t="shared" si="84"/>
        <v>#DIV/0!</v>
      </c>
      <c r="AO360" s="55" t="e">
        <f t="shared" si="85"/>
        <v>#DIV/0!</v>
      </c>
      <c r="AP360" s="55" t="e">
        <f t="shared" si="86"/>
        <v>#DIV/0!</v>
      </c>
      <c r="AQ360" s="55">
        <f t="shared" si="87"/>
        <v>-1</v>
      </c>
      <c r="AR360" s="55" t="e">
        <f t="shared" si="88"/>
        <v>#DIV/0!</v>
      </c>
      <c r="AS360" s="55" t="e">
        <f t="shared" si="89"/>
        <v>#DIV/0!</v>
      </c>
      <c r="AT360" s="55" t="e">
        <f t="shared" si="90"/>
        <v>#DIV/0!</v>
      </c>
      <c r="AU360" s="55">
        <f t="shared" si="91"/>
        <v>-1</v>
      </c>
    </row>
    <row r="361" spans="1:47" x14ac:dyDescent="0.25">
      <c r="A361" s="56">
        <v>2023</v>
      </c>
      <c r="B361" s="57">
        <v>301030201</v>
      </c>
      <c r="C361" s="58" t="s">
        <v>611</v>
      </c>
      <c r="D361" s="55">
        <v>0</v>
      </c>
      <c r="E361" s="55">
        <v>0</v>
      </c>
      <c r="F361" s="55">
        <v>0</v>
      </c>
      <c r="G361" s="55">
        <v>400000000</v>
      </c>
      <c r="H361" s="55">
        <v>0</v>
      </c>
      <c r="I361" s="55">
        <v>0</v>
      </c>
      <c r="J361" s="55">
        <v>0</v>
      </c>
      <c r="K361" s="55">
        <v>0</v>
      </c>
      <c r="L361" s="55">
        <v>800000000</v>
      </c>
      <c r="M361" s="55">
        <v>0</v>
      </c>
      <c r="N361" s="55">
        <v>0</v>
      </c>
      <c r="O361" s="55">
        <v>0</v>
      </c>
      <c r="P361" s="55">
        <v>1200000000</v>
      </c>
      <c r="R361" s="55">
        <v>0</v>
      </c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>
        <f t="shared" si="78"/>
        <v>0</v>
      </c>
      <c r="AF361" s="14">
        <v>301030201</v>
      </c>
      <c r="AG361" s="9" t="s">
        <v>611</v>
      </c>
      <c r="AH361" s="10">
        <f>+AH362</f>
        <v>0</v>
      </c>
      <c r="AI361" s="55" t="e">
        <f t="shared" si="79"/>
        <v>#DIV/0!</v>
      </c>
      <c r="AJ361" s="55" t="e">
        <f t="shared" si="80"/>
        <v>#DIV/0!</v>
      </c>
      <c r="AK361" s="55" t="e">
        <f t="shared" si="81"/>
        <v>#DIV/0!</v>
      </c>
      <c r="AL361" s="55">
        <f t="shared" si="82"/>
        <v>-1</v>
      </c>
      <c r="AM361" s="55" t="e">
        <f t="shared" si="83"/>
        <v>#DIV/0!</v>
      </c>
      <c r="AN361" s="55" t="e">
        <f t="shared" si="84"/>
        <v>#DIV/0!</v>
      </c>
      <c r="AO361" s="55" t="e">
        <f t="shared" si="85"/>
        <v>#DIV/0!</v>
      </c>
      <c r="AP361" s="55" t="e">
        <f t="shared" si="86"/>
        <v>#DIV/0!</v>
      </c>
      <c r="AQ361" s="55">
        <f t="shared" si="87"/>
        <v>-1</v>
      </c>
      <c r="AR361" s="55" t="e">
        <f t="shared" si="88"/>
        <v>#DIV/0!</v>
      </c>
      <c r="AS361" s="55" t="e">
        <f t="shared" si="89"/>
        <v>#DIV/0!</v>
      </c>
      <c r="AT361" s="55" t="e">
        <f t="shared" si="90"/>
        <v>#DIV/0!</v>
      </c>
      <c r="AU361" s="55">
        <f t="shared" si="91"/>
        <v>-1</v>
      </c>
    </row>
    <row r="362" spans="1:47" x14ac:dyDescent="0.25">
      <c r="A362" s="56">
        <v>2023</v>
      </c>
      <c r="B362" s="57">
        <v>30103020101</v>
      </c>
      <c r="C362" s="58" t="s">
        <v>612</v>
      </c>
      <c r="D362" s="55">
        <v>0</v>
      </c>
      <c r="E362" s="55">
        <v>0</v>
      </c>
      <c r="F362" s="55">
        <v>0</v>
      </c>
      <c r="G362" s="55">
        <v>400000000</v>
      </c>
      <c r="H362" s="55">
        <v>0</v>
      </c>
      <c r="I362" s="55">
        <v>0</v>
      </c>
      <c r="J362" s="55">
        <v>0</v>
      </c>
      <c r="K362" s="55">
        <v>0</v>
      </c>
      <c r="L362" s="55">
        <v>800000000</v>
      </c>
      <c r="M362" s="55">
        <v>0</v>
      </c>
      <c r="N362" s="55">
        <v>0</v>
      </c>
      <c r="O362" s="55">
        <v>0</v>
      </c>
      <c r="P362" s="55">
        <v>1200000000</v>
      </c>
      <c r="R362" s="55">
        <v>0</v>
      </c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>
        <f t="shared" si="78"/>
        <v>0</v>
      </c>
      <c r="AF362" s="14">
        <v>30103020101</v>
      </c>
      <c r="AG362" s="9" t="s">
        <v>612</v>
      </c>
      <c r="AH362" s="10">
        <f>+AH363+AH364</f>
        <v>0</v>
      </c>
      <c r="AI362" s="55" t="e">
        <f t="shared" si="79"/>
        <v>#DIV/0!</v>
      </c>
      <c r="AJ362" s="55" t="e">
        <f t="shared" si="80"/>
        <v>#DIV/0!</v>
      </c>
      <c r="AK362" s="55" t="e">
        <f t="shared" si="81"/>
        <v>#DIV/0!</v>
      </c>
      <c r="AL362" s="55">
        <f t="shared" si="82"/>
        <v>-1</v>
      </c>
      <c r="AM362" s="55" t="e">
        <f t="shared" si="83"/>
        <v>#DIV/0!</v>
      </c>
      <c r="AN362" s="55" t="e">
        <f t="shared" si="84"/>
        <v>#DIV/0!</v>
      </c>
      <c r="AO362" s="55" t="e">
        <f t="shared" si="85"/>
        <v>#DIV/0!</v>
      </c>
      <c r="AP362" s="55" t="e">
        <f t="shared" si="86"/>
        <v>#DIV/0!</v>
      </c>
      <c r="AQ362" s="55">
        <f t="shared" si="87"/>
        <v>-1</v>
      </c>
      <c r="AR362" s="55" t="e">
        <f t="shared" si="88"/>
        <v>#DIV/0!</v>
      </c>
      <c r="AS362" s="55" t="e">
        <f t="shared" si="89"/>
        <v>#DIV/0!</v>
      </c>
      <c r="AT362" s="55" t="e">
        <f t="shared" si="90"/>
        <v>#DIV/0!</v>
      </c>
      <c r="AU362" s="55">
        <f t="shared" si="91"/>
        <v>-1</v>
      </c>
    </row>
    <row r="363" spans="1:47" x14ac:dyDescent="0.25">
      <c r="A363" s="59">
        <v>2023</v>
      </c>
      <c r="B363" s="67">
        <v>3010302010101</v>
      </c>
      <c r="C363" s="61" t="s">
        <v>613</v>
      </c>
      <c r="D363" s="62"/>
      <c r="E363" s="62"/>
      <c r="F363" s="62"/>
      <c r="G363" s="62"/>
      <c r="H363" s="62"/>
      <c r="I363" s="62"/>
      <c r="J363" s="62"/>
      <c r="K363" s="62"/>
      <c r="L363" s="62">
        <v>800000000</v>
      </c>
      <c r="M363" s="62"/>
      <c r="N363" s="62"/>
      <c r="O363" s="62"/>
      <c r="P363" s="62">
        <v>800000000</v>
      </c>
      <c r="R363" s="62">
        <v>0</v>
      </c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>
        <f t="shared" si="78"/>
        <v>0</v>
      </c>
      <c r="AF363" s="43">
        <v>3010302010101</v>
      </c>
      <c r="AG363" s="25" t="s">
        <v>613</v>
      </c>
      <c r="AH363" s="26">
        <v>0</v>
      </c>
      <c r="AI363" s="62" t="e">
        <f t="shared" si="79"/>
        <v>#DIV/0!</v>
      </c>
      <c r="AJ363" s="62" t="e">
        <f t="shared" si="80"/>
        <v>#DIV/0!</v>
      </c>
      <c r="AK363" s="62" t="e">
        <f t="shared" si="81"/>
        <v>#DIV/0!</v>
      </c>
      <c r="AL363" s="62" t="e">
        <f t="shared" si="82"/>
        <v>#DIV/0!</v>
      </c>
      <c r="AM363" s="62" t="e">
        <f t="shared" si="83"/>
        <v>#DIV/0!</v>
      </c>
      <c r="AN363" s="62" t="e">
        <f t="shared" si="84"/>
        <v>#DIV/0!</v>
      </c>
      <c r="AO363" s="62" t="e">
        <f t="shared" si="85"/>
        <v>#DIV/0!</v>
      </c>
      <c r="AP363" s="62" t="e">
        <f t="shared" si="86"/>
        <v>#DIV/0!</v>
      </c>
      <c r="AQ363" s="62">
        <f t="shared" si="87"/>
        <v>-1</v>
      </c>
      <c r="AR363" s="62" t="e">
        <f t="shared" si="88"/>
        <v>#DIV/0!</v>
      </c>
      <c r="AS363" s="62" t="e">
        <f t="shared" si="89"/>
        <v>#DIV/0!</v>
      </c>
      <c r="AT363" s="62" t="e">
        <f t="shared" si="90"/>
        <v>#DIV/0!</v>
      </c>
      <c r="AU363" s="62">
        <f t="shared" si="91"/>
        <v>-1</v>
      </c>
    </row>
    <row r="364" spans="1:47" x14ac:dyDescent="0.25">
      <c r="A364" s="59">
        <v>2023</v>
      </c>
      <c r="B364" s="68">
        <v>3010302010102</v>
      </c>
      <c r="C364" s="61" t="s">
        <v>614</v>
      </c>
      <c r="D364" s="62"/>
      <c r="E364" s="62"/>
      <c r="F364" s="62"/>
      <c r="G364" s="62">
        <v>400000000</v>
      </c>
      <c r="H364" s="62"/>
      <c r="I364" s="62"/>
      <c r="J364" s="62"/>
      <c r="K364" s="62"/>
      <c r="L364" s="62"/>
      <c r="M364" s="62"/>
      <c r="N364" s="62"/>
      <c r="O364" s="62"/>
      <c r="P364" s="62">
        <v>400000000</v>
      </c>
      <c r="R364" s="62">
        <v>0</v>
      </c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>
        <f t="shared" si="78"/>
        <v>0</v>
      </c>
      <c r="AF364" s="44">
        <v>3010302010102</v>
      </c>
      <c r="AG364" s="25" t="s">
        <v>614</v>
      </c>
      <c r="AH364" s="26">
        <v>0</v>
      </c>
      <c r="AI364" s="62" t="e">
        <f t="shared" si="79"/>
        <v>#DIV/0!</v>
      </c>
      <c r="AJ364" s="62" t="e">
        <f t="shared" si="80"/>
        <v>#DIV/0!</v>
      </c>
      <c r="AK364" s="62" t="e">
        <f t="shared" si="81"/>
        <v>#DIV/0!</v>
      </c>
      <c r="AL364" s="62">
        <f t="shared" si="82"/>
        <v>-1</v>
      </c>
      <c r="AM364" s="62" t="e">
        <f t="shared" si="83"/>
        <v>#DIV/0!</v>
      </c>
      <c r="AN364" s="62" t="e">
        <f t="shared" si="84"/>
        <v>#DIV/0!</v>
      </c>
      <c r="AO364" s="62" t="e">
        <f t="shared" si="85"/>
        <v>#DIV/0!</v>
      </c>
      <c r="AP364" s="62" t="e">
        <f t="shared" si="86"/>
        <v>#DIV/0!</v>
      </c>
      <c r="AQ364" s="62" t="e">
        <f t="shared" si="87"/>
        <v>#DIV/0!</v>
      </c>
      <c r="AR364" s="62" t="e">
        <f t="shared" si="88"/>
        <v>#DIV/0!</v>
      </c>
      <c r="AS364" s="62" t="e">
        <f t="shared" si="89"/>
        <v>#DIV/0!</v>
      </c>
      <c r="AT364" s="62" t="e">
        <f t="shared" si="90"/>
        <v>#DIV/0!</v>
      </c>
      <c r="AU364" s="62">
        <f t="shared" si="91"/>
        <v>-1</v>
      </c>
    </row>
    <row r="365" spans="1:47" x14ac:dyDescent="0.25">
      <c r="A365" s="56">
        <v>2023</v>
      </c>
      <c r="B365" s="57">
        <v>30104</v>
      </c>
      <c r="C365" s="58" t="s">
        <v>615</v>
      </c>
      <c r="D365" s="55">
        <v>0</v>
      </c>
      <c r="E365" s="55">
        <v>0</v>
      </c>
      <c r="F365" s="55">
        <v>330000000</v>
      </c>
      <c r="G365" s="55">
        <v>0</v>
      </c>
      <c r="H365" s="55">
        <v>0</v>
      </c>
      <c r="I365" s="55">
        <v>0</v>
      </c>
      <c r="J365" s="55">
        <v>0</v>
      </c>
      <c r="K365" s="55">
        <v>0</v>
      </c>
      <c r="L365" s="55">
        <v>170000000</v>
      </c>
      <c r="M365" s="55">
        <v>0</v>
      </c>
      <c r="N365" s="55">
        <v>0</v>
      </c>
      <c r="O365" s="55">
        <v>0</v>
      </c>
      <c r="P365" s="55">
        <v>500000000</v>
      </c>
      <c r="R365" s="55">
        <v>0</v>
      </c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>
        <f t="shared" si="78"/>
        <v>0</v>
      </c>
      <c r="AF365" s="11">
        <v>30104</v>
      </c>
      <c r="AG365" s="5" t="s">
        <v>615</v>
      </c>
      <c r="AH365" s="6">
        <f>+AH366</f>
        <v>0</v>
      </c>
      <c r="AI365" s="55" t="e">
        <f t="shared" si="79"/>
        <v>#DIV/0!</v>
      </c>
      <c r="AJ365" s="55" t="e">
        <f t="shared" si="80"/>
        <v>#DIV/0!</v>
      </c>
      <c r="AK365" s="55">
        <f t="shared" si="81"/>
        <v>-1</v>
      </c>
      <c r="AL365" s="55" t="e">
        <f t="shared" si="82"/>
        <v>#DIV/0!</v>
      </c>
      <c r="AM365" s="55" t="e">
        <f t="shared" si="83"/>
        <v>#DIV/0!</v>
      </c>
      <c r="AN365" s="55" t="e">
        <f t="shared" si="84"/>
        <v>#DIV/0!</v>
      </c>
      <c r="AO365" s="55" t="e">
        <f t="shared" si="85"/>
        <v>#DIV/0!</v>
      </c>
      <c r="AP365" s="55" t="e">
        <f t="shared" si="86"/>
        <v>#DIV/0!</v>
      </c>
      <c r="AQ365" s="55">
        <f t="shared" si="87"/>
        <v>-1</v>
      </c>
      <c r="AR365" s="55" t="e">
        <f t="shared" si="88"/>
        <v>#DIV/0!</v>
      </c>
      <c r="AS365" s="55" t="e">
        <f t="shared" si="89"/>
        <v>#DIV/0!</v>
      </c>
      <c r="AT365" s="55" t="e">
        <f t="shared" si="90"/>
        <v>#DIV/0!</v>
      </c>
      <c r="AU365" s="55">
        <f t="shared" si="91"/>
        <v>-1</v>
      </c>
    </row>
    <row r="366" spans="1:47" x14ac:dyDescent="0.25">
      <c r="A366" s="56">
        <v>2023</v>
      </c>
      <c r="B366" s="57">
        <v>3010401</v>
      </c>
      <c r="C366" s="58" t="s">
        <v>616</v>
      </c>
      <c r="D366" s="55">
        <v>0</v>
      </c>
      <c r="E366" s="55">
        <v>0</v>
      </c>
      <c r="F366" s="55">
        <v>330000000</v>
      </c>
      <c r="G366" s="55">
        <v>0</v>
      </c>
      <c r="H366" s="55">
        <v>0</v>
      </c>
      <c r="I366" s="55">
        <v>0</v>
      </c>
      <c r="J366" s="55">
        <v>0</v>
      </c>
      <c r="K366" s="55">
        <v>0</v>
      </c>
      <c r="L366" s="55">
        <v>170000000</v>
      </c>
      <c r="M366" s="55">
        <v>0</v>
      </c>
      <c r="N366" s="55">
        <v>0</v>
      </c>
      <c r="O366" s="55">
        <v>0</v>
      </c>
      <c r="P366" s="55">
        <v>500000000</v>
      </c>
      <c r="R366" s="55">
        <v>0</v>
      </c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>
        <f t="shared" ref="AD366:AD424" si="92">SUM(R366:AC366)</f>
        <v>0</v>
      </c>
      <c r="AF366" s="11">
        <v>3010401</v>
      </c>
      <c r="AG366" s="5" t="s">
        <v>616</v>
      </c>
      <c r="AH366" s="6">
        <f>+AH367</f>
        <v>0</v>
      </c>
      <c r="AI366" s="55" t="e">
        <f t="shared" si="79"/>
        <v>#DIV/0!</v>
      </c>
      <c r="AJ366" s="55" t="e">
        <f t="shared" si="80"/>
        <v>#DIV/0!</v>
      </c>
      <c r="AK366" s="55">
        <f t="shared" si="81"/>
        <v>-1</v>
      </c>
      <c r="AL366" s="55" t="e">
        <f t="shared" si="82"/>
        <v>#DIV/0!</v>
      </c>
      <c r="AM366" s="55" t="e">
        <f t="shared" si="83"/>
        <v>#DIV/0!</v>
      </c>
      <c r="AN366" s="55" t="e">
        <f t="shared" si="84"/>
        <v>#DIV/0!</v>
      </c>
      <c r="AO366" s="55" t="e">
        <f t="shared" si="85"/>
        <v>#DIV/0!</v>
      </c>
      <c r="AP366" s="55" t="e">
        <f t="shared" si="86"/>
        <v>#DIV/0!</v>
      </c>
      <c r="AQ366" s="55">
        <f t="shared" si="87"/>
        <v>-1</v>
      </c>
      <c r="AR366" s="55" t="e">
        <f t="shared" si="88"/>
        <v>#DIV/0!</v>
      </c>
      <c r="AS366" s="55" t="e">
        <f t="shared" si="89"/>
        <v>#DIV/0!</v>
      </c>
      <c r="AT366" s="55" t="e">
        <f t="shared" si="90"/>
        <v>#DIV/0!</v>
      </c>
      <c r="AU366" s="55">
        <f t="shared" si="91"/>
        <v>-1</v>
      </c>
    </row>
    <row r="367" spans="1:47" x14ac:dyDescent="0.25">
      <c r="A367" s="56">
        <v>2023</v>
      </c>
      <c r="B367" s="57">
        <v>301040101</v>
      </c>
      <c r="C367" s="58" t="s">
        <v>617</v>
      </c>
      <c r="D367" s="55">
        <v>0</v>
      </c>
      <c r="E367" s="55">
        <v>0</v>
      </c>
      <c r="F367" s="55">
        <v>330000000</v>
      </c>
      <c r="G367" s="55">
        <v>0</v>
      </c>
      <c r="H367" s="55">
        <v>0</v>
      </c>
      <c r="I367" s="55">
        <v>0</v>
      </c>
      <c r="J367" s="55">
        <v>0</v>
      </c>
      <c r="K367" s="55">
        <v>0</v>
      </c>
      <c r="L367" s="55">
        <v>170000000</v>
      </c>
      <c r="M367" s="55">
        <v>0</v>
      </c>
      <c r="N367" s="55">
        <v>0</v>
      </c>
      <c r="O367" s="55">
        <v>0</v>
      </c>
      <c r="P367" s="55">
        <v>500000000</v>
      </c>
      <c r="R367" s="55">
        <v>0</v>
      </c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>
        <f t="shared" si="92"/>
        <v>0</v>
      </c>
      <c r="AF367" s="14">
        <v>301040101</v>
      </c>
      <c r="AG367" s="9" t="s">
        <v>617</v>
      </c>
      <c r="AH367" s="10">
        <f>+AH368+AH369</f>
        <v>0</v>
      </c>
      <c r="AI367" s="55" t="e">
        <f t="shared" si="79"/>
        <v>#DIV/0!</v>
      </c>
      <c r="AJ367" s="55" t="e">
        <f t="shared" si="80"/>
        <v>#DIV/0!</v>
      </c>
      <c r="AK367" s="55">
        <f t="shared" si="81"/>
        <v>-1</v>
      </c>
      <c r="AL367" s="55" t="e">
        <f t="shared" si="82"/>
        <v>#DIV/0!</v>
      </c>
      <c r="AM367" s="55" t="e">
        <f t="shared" si="83"/>
        <v>#DIV/0!</v>
      </c>
      <c r="AN367" s="55" t="e">
        <f t="shared" si="84"/>
        <v>#DIV/0!</v>
      </c>
      <c r="AO367" s="55" t="e">
        <f t="shared" si="85"/>
        <v>#DIV/0!</v>
      </c>
      <c r="AP367" s="55" t="e">
        <f t="shared" si="86"/>
        <v>#DIV/0!</v>
      </c>
      <c r="AQ367" s="55">
        <f t="shared" si="87"/>
        <v>-1</v>
      </c>
      <c r="AR367" s="55" t="e">
        <f t="shared" si="88"/>
        <v>#DIV/0!</v>
      </c>
      <c r="AS367" s="55" t="e">
        <f t="shared" si="89"/>
        <v>#DIV/0!</v>
      </c>
      <c r="AT367" s="55" t="e">
        <f t="shared" si="90"/>
        <v>#DIV/0!</v>
      </c>
      <c r="AU367" s="55">
        <f t="shared" si="91"/>
        <v>-1</v>
      </c>
    </row>
    <row r="368" spans="1:47" x14ac:dyDescent="0.25">
      <c r="A368" s="59">
        <v>2023</v>
      </c>
      <c r="B368" s="67">
        <v>30104010101</v>
      </c>
      <c r="C368" s="61" t="s">
        <v>618</v>
      </c>
      <c r="D368" s="62"/>
      <c r="E368" s="62"/>
      <c r="F368" s="62"/>
      <c r="G368" s="62"/>
      <c r="H368" s="62"/>
      <c r="I368" s="62"/>
      <c r="J368" s="62"/>
      <c r="K368" s="62"/>
      <c r="L368" s="62">
        <v>170000000</v>
      </c>
      <c r="M368" s="62"/>
      <c r="N368" s="62"/>
      <c r="O368" s="62"/>
      <c r="P368" s="62">
        <v>170000000</v>
      </c>
      <c r="R368" s="62">
        <v>0</v>
      </c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>
        <f t="shared" si="92"/>
        <v>0</v>
      </c>
      <c r="AF368" s="43">
        <v>30104010101</v>
      </c>
      <c r="AG368" s="25" t="s">
        <v>618</v>
      </c>
      <c r="AH368" s="26">
        <v>0</v>
      </c>
      <c r="AI368" s="62" t="e">
        <f t="shared" si="79"/>
        <v>#DIV/0!</v>
      </c>
      <c r="AJ368" s="62" t="e">
        <f t="shared" si="80"/>
        <v>#DIV/0!</v>
      </c>
      <c r="AK368" s="62" t="e">
        <f t="shared" si="81"/>
        <v>#DIV/0!</v>
      </c>
      <c r="AL368" s="62" t="e">
        <f t="shared" si="82"/>
        <v>#DIV/0!</v>
      </c>
      <c r="AM368" s="62" t="e">
        <f t="shared" si="83"/>
        <v>#DIV/0!</v>
      </c>
      <c r="AN368" s="62" t="e">
        <f t="shared" si="84"/>
        <v>#DIV/0!</v>
      </c>
      <c r="AO368" s="62" t="e">
        <f t="shared" si="85"/>
        <v>#DIV/0!</v>
      </c>
      <c r="AP368" s="62" t="e">
        <f t="shared" si="86"/>
        <v>#DIV/0!</v>
      </c>
      <c r="AQ368" s="62">
        <f t="shared" si="87"/>
        <v>-1</v>
      </c>
      <c r="AR368" s="62" t="e">
        <f t="shared" si="88"/>
        <v>#DIV/0!</v>
      </c>
      <c r="AS368" s="62" t="e">
        <f t="shared" si="89"/>
        <v>#DIV/0!</v>
      </c>
      <c r="AT368" s="62" t="e">
        <f t="shared" si="90"/>
        <v>#DIV/0!</v>
      </c>
      <c r="AU368" s="62">
        <f t="shared" si="91"/>
        <v>-1</v>
      </c>
    </row>
    <row r="369" spans="1:47" x14ac:dyDescent="0.25">
      <c r="A369" s="59">
        <v>2023</v>
      </c>
      <c r="B369" s="69">
        <v>30104010103</v>
      </c>
      <c r="C369" s="61" t="s">
        <v>619</v>
      </c>
      <c r="D369" s="62"/>
      <c r="E369" s="62"/>
      <c r="F369" s="62">
        <v>330000000</v>
      </c>
      <c r="G369" s="62"/>
      <c r="H369" s="62"/>
      <c r="I369" s="62"/>
      <c r="J369" s="62"/>
      <c r="K369" s="62"/>
      <c r="L369" s="62"/>
      <c r="M369" s="62"/>
      <c r="N369" s="62"/>
      <c r="O369" s="62"/>
      <c r="P369" s="62">
        <v>330000000</v>
      </c>
      <c r="R369" s="62">
        <v>0</v>
      </c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>
        <f t="shared" si="92"/>
        <v>0</v>
      </c>
      <c r="AF369" s="45">
        <v>30104010103</v>
      </c>
      <c r="AG369" s="25" t="s">
        <v>619</v>
      </c>
      <c r="AH369" s="26">
        <v>0</v>
      </c>
      <c r="AI369" s="62" t="e">
        <f t="shared" si="79"/>
        <v>#DIV/0!</v>
      </c>
      <c r="AJ369" s="62" t="e">
        <f t="shared" si="80"/>
        <v>#DIV/0!</v>
      </c>
      <c r="AK369" s="62">
        <f t="shared" si="81"/>
        <v>-1</v>
      </c>
      <c r="AL369" s="62" t="e">
        <f t="shared" si="82"/>
        <v>#DIV/0!</v>
      </c>
      <c r="AM369" s="62" t="e">
        <f t="shared" si="83"/>
        <v>#DIV/0!</v>
      </c>
      <c r="AN369" s="62" t="e">
        <f t="shared" si="84"/>
        <v>#DIV/0!</v>
      </c>
      <c r="AO369" s="62" t="e">
        <f t="shared" si="85"/>
        <v>#DIV/0!</v>
      </c>
      <c r="AP369" s="62" t="e">
        <f t="shared" si="86"/>
        <v>#DIV/0!</v>
      </c>
      <c r="AQ369" s="62" t="e">
        <f t="shared" si="87"/>
        <v>#DIV/0!</v>
      </c>
      <c r="AR369" s="62" t="e">
        <f t="shared" si="88"/>
        <v>#DIV/0!</v>
      </c>
      <c r="AS369" s="62" t="e">
        <f t="shared" si="89"/>
        <v>#DIV/0!</v>
      </c>
      <c r="AT369" s="62" t="e">
        <f t="shared" si="90"/>
        <v>#DIV/0!</v>
      </c>
      <c r="AU369" s="62">
        <f t="shared" si="91"/>
        <v>-1</v>
      </c>
    </row>
    <row r="370" spans="1:47" x14ac:dyDescent="0.25">
      <c r="A370" s="56">
        <v>2023</v>
      </c>
      <c r="B370" s="57">
        <v>30105</v>
      </c>
      <c r="C370" s="58" t="s">
        <v>620</v>
      </c>
      <c r="D370" s="55">
        <v>0</v>
      </c>
      <c r="E370" s="55">
        <v>0</v>
      </c>
      <c r="F370" s="55">
        <v>0</v>
      </c>
      <c r="G370" s="55">
        <v>0</v>
      </c>
      <c r="H370" s="55">
        <v>0</v>
      </c>
      <c r="I370" s="55">
        <v>0</v>
      </c>
      <c r="J370" s="55">
        <v>0</v>
      </c>
      <c r="K370" s="55">
        <v>0</v>
      </c>
      <c r="L370" s="55">
        <v>20000000</v>
      </c>
      <c r="M370" s="55">
        <v>0</v>
      </c>
      <c r="N370" s="55">
        <v>0</v>
      </c>
      <c r="O370" s="55">
        <v>0</v>
      </c>
      <c r="P370" s="55">
        <v>20000000</v>
      </c>
      <c r="R370" s="55">
        <v>0</v>
      </c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>
        <f t="shared" si="92"/>
        <v>0</v>
      </c>
      <c r="AF370" s="11">
        <v>30105</v>
      </c>
      <c r="AG370" s="5" t="s">
        <v>620</v>
      </c>
      <c r="AH370" s="6">
        <f>+AH371</f>
        <v>0</v>
      </c>
      <c r="AI370" s="55" t="e">
        <f t="shared" si="79"/>
        <v>#DIV/0!</v>
      </c>
      <c r="AJ370" s="55" t="e">
        <f t="shared" si="80"/>
        <v>#DIV/0!</v>
      </c>
      <c r="AK370" s="55" t="e">
        <f t="shared" si="81"/>
        <v>#DIV/0!</v>
      </c>
      <c r="AL370" s="55" t="e">
        <f t="shared" si="82"/>
        <v>#DIV/0!</v>
      </c>
      <c r="AM370" s="55" t="e">
        <f t="shared" si="83"/>
        <v>#DIV/0!</v>
      </c>
      <c r="AN370" s="55" t="e">
        <f t="shared" si="84"/>
        <v>#DIV/0!</v>
      </c>
      <c r="AO370" s="55" t="e">
        <f t="shared" si="85"/>
        <v>#DIV/0!</v>
      </c>
      <c r="AP370" s="55" t="e">
        <f t="shared" si="86"/>
        <v>#DIV/0!</v>
      </c>
      <c r="AQ370" s="55">
        <f t="shared" si="87"/>
        <v>-1</v>
      </c>
      <c r="AR370" s="55" t="e">
        <f t="shared" si="88"/>
        <v>#DIV/0!</v>
      </c>
      <c r="AS370" s="55" t="e">
        <f t="shared" si="89"/>
        <v>#DIV/0!</v>
      </c>
      <c r="AT370" s="55" t="e">
        <f t="shared" si="90"/>
        <v>#DIV/0!</v>
      </c>
      <c r="AU370" s="55">
        <f t="shared" si="91"/>
        <v>-1</v>
      </c>
    </row>
    <row r="371" spans="1:47" x14ac:dyDescent="0.25">
      <c r="A371" s="56">
        <v>2023</v>
      </c>
      <c r="B371" s="57">
        <v>3010501</v>
      </c>
      <c r="C371" s="58" t="s">
        <v>621</v>
      </c>
      <c r="D371" s="55">
        <v>0</v>
      </c>
      <c r="E371" s="55">
        <v>0</v>
      </c>
      <c r="F371" s="55">
        <v>0</v>
      </c>
      <c r="G371" s="55">
        <v>0</v>
      </c>
      <c r="H371" s="55">
        <v>0</v>
      </c>
      <c r="I371" s="55">
        <v>0</v>
      </c>
      <c r="J371" s="55">
        <v>0</v>
      </c>
      <c r="K371" s="55">
        <v>0</v>
      </c>
      <c r="L371" s="55">
        <v>20000000</v>
      </c>
      <c r="M371" s="55">
        <v>0</v>
      </c>
      <c r="N371" s="55">
        <v>0</v>
      </c>
      <c r="O371" s="55">
        <v>0</v>
      </c>
      <c r="P371" s="55">
        <v>20000000</v>
      </c>
      <c r="R371" s="55">
        <v>0</v>
      </c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>
        <f t="shared" si="92"/>
        <v>0</v>
      </c>
      <c r="AF371" s="14">
        <v>3010501</v>
      </c>
      <c r="AG371" s="9" t="s">
        <v>621</v>
      </c>
      <c r="AH371" s="10">
        <f>+AH372</f>
        <v>0</v>
      </c>
      <c r="AI371" s="55" t="e">
        <f t="shared" si="79"/>
        <v>#DIV/0!</v>
      </c>
      <c r="AJ371" s="55" t="e">
        <f t="shared" si="80"/>
        <v>#DIV/0!</v>
      </c>
      <c r="AK371" s="55" t="e">
        <f t="shared" si="81"/>
        <v>#DIV/0!</v>
      </c>
      <c r="AL371" s="55" t="e">
        <f t="shared" si="82"/>
        <v>#DIV/0!</v>
      </c>
      <c r="AM371" s="55" t="e">
        <f t="shared" si="83"/>
        <v>#DIV/0!</v>
      </c>
      <c r="AN371" s="55" t="e">
        <f t="shared" si="84"/>
        <v>#DIV/0!</v>
      </c>
      <c r="AO371" s="55" t="e">
        <f t="shared" si="85"/>
        <v>#DIV/0!</v>
      </c>
      <c r="AP371" s="55" t="e">
        <f t="shared" si="86"/>
        <v>#DIV/0!</v>
      </c>
      <c r="AQ371" s="55">
        <f t="shared" si="87"/>
        <v>-1</v>
      </c>
      <c r="AR371" s="55" t="e">
        <f t="shared" si="88"/>
        <v>#DIV/0!</v>
      </c>
      <c r="AS371" s="55" t="e">
        <f t="shared" si="89"/>
        <v>#DIV/0!</v>
      </c>
      <c r="AT371" s="55" t="e">
        <f t="shared" si="90"/>
        <v>#DIV/0!</v>
      </c>
      <c r="AU371" s="55">
        <f t="shared" si="91"/>
        <v>-1</v>
      </c>
    </row>
    <row r="372" spans="1:47" x14ac:dyDescent="0.25">
      <c r="A372" s="59">
        <v>2023</v>
      </c>
      <c r="B372" s="67">
        <v>301050101</v>
      </c>
      <c r="C372" s="61" t="s">
        <v>622</v>
      </c>
      <c r="D372" s="62"/>
      <c r="E372" s="62"/>
      <c r="F372" s="62"/>
      <c r="G372" s="62"/>
      <c r="H372" s="62"/>
      <c r="I372" s="62"/>
      <c r="J372" s="62"/>
      <c r="K372" s="62"/>
      <c r="L372" s="62">
        <v>20000000</v>
      </c>
      <c r="M372" s="62"/>
      <c r="N372" s="62"/>
      <c r="O372" s="62"/>
      <c r="P372" s="62">
        <v>20000000</v>
      </c>
      <c r="R372" s="62">
        <v>0</v>
      </c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>
        <f t="shared" si="92"/>
        <v>0</v>
      </c>
      <c r="AF372" s="43">
        <v>301050101</v>
      </c>
      <c r="AG372" s="25" t="s">
        <v>622</v>
      </c>
      <c r="AH372" s="26">
        <v>0</v>
      </c>
      <c r="AI372" s="62" t="e">
        <f t="shared" si="79"/>
        <v>#DIV/0!</v>
      </c>
      <c r="AJ372" s="62" t="e">
        <f t="shared" si="80"/>
        <v>#DIV/0!</v>
      </c>
      <c r="AK372" s="62" t="e">
        <f t="shared" si="81"/>
        <v>#DIV/0!</v>
      </c>
      <c r="AL372" s="62" t="e">
        <f t="shared" si="82"/>
        <v>#DIV/0!</v>
      </c>
      <c r="AM372" s="62" t="e">
        <f t="shared" si="83"/>
        <v>#DIV/0!</v>
      </c>
      <c r="AN372" s="62" t="e">
        <f t="shared" si="84"/>
        <v>#DIV/0!</v>
      </c>
      <c r="AO372" s="62" t="e">
        <f t="shared" si="85"/>
        <v>#DIV/0!</v>
      </c>
      <c r="AP372" s="62" t="e">
        <f t="shared" si="86"/>
        <v>#DIV/0!</v>
      </c>
      <c r="AQ372" s="62">
        <f t="shared" si="87"/>
        <v>-1</v>
      </c>
      <c r="AR372" s="62" t="e">
        <f t="shared" si="88"/>
        <v>#DIV/0!</v>
      </c>
      <c r="AS372" s="62" t="e">
        <f t="shared" si="89"/>
        <v>#DIV/0!</v>
      </c>
      <c r="AT372" s="62" t="e">
        <f t="shared" si="90"/>
        <v>#DIV/0!</v>
      </c>
      <c r="AU372" s="62">
        <f t="shared" si="91"/>
        <v>-1</v>
      </c>
    </row>
    <row r="373" spans="1:47" x14ac:dyDescent="0.25">
      <c r="A373" s="56">
        <v>2023</v>
      </c>
      <c r="B373" s="57">
        <v>302</v>
      </c>
      <c r="C373" s="58" t="s">
        <v>623</v>
      </c>
      <c r="D373" s="55">
        <v>4019035486.3333335</v>
      </c>
      <c r="E373" s="55">
        <v>1386511614.1703086</v>
      </c>
      <c r="F373" s="55">
        <v>628333333.33333325</v>
      </c>
      <c r="G373" s="55">
        <v>938002371.33333337</v>
      </c>
      <c r="H373" s="55">
        <v>13333333.333333334</v>
      </c>
      <c r="I373" s="55">
        <v>13333333.333333334</v>
      </c>
      <c r="J373" s="55">
        <v>0</v>
      </c>
      <c r="K373" s="55">
        <v>0</v>
      </c>
      <c r="L373" s="55">
        <v>1774528424</v>
      </c>
      <c r="M373" s="55">
        <v>0</v>
      </c>
      <c r="N373" s="55">
        <v>0</v>
      </c>
      <c r="O373" s="55">
        <v>0</v>
      </c>
      <c r="P373" s="55">
        <v>8773077895.8369751</v>
      </c>
      <c r="R373" s="55">
        <v>50964900</v>
      </c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>
        <f t="shared" si="92"/>
        <v>50964900</v>
      </c>
      <c r="AF373" s="11">
        <v>302</v>
      </c>
      <c r="AG373" s="5" t="s">
        <v>623</v>
      </c>
      <c r="AH373" s="6">
        <f>+AH374+AH466+AH474</f>
        <v>50964900</v>
      </c>
      <c r="AI373" s="55">
        <f t="shared" si="79"/>
        <v>-0.98731912167152902</v>
      </c>
      <c r="AJ373" s="55">
        <f t="shared" si="80"/>
        <v>-1</v>
      </c>
      <c r="AK373" s="55">
        <f t="shared" si="81"/>
        <v>-1</v>
      </c>
      <c r="AL373" s="55">
        <f t="shared" si="82"/>
        <v>-1</v>
      </c>
      <c r="AM373" s="55">
        <f t="shared" si="83"/>
        <v>-1</v>
      </c>
      <c r="AN373" s="55">
        <f t="shared" si="84"/>
        <v>-1</v>
      </c>
      <c r="AO373" s="55" t="e">
        <f t="shared" si="85"/>
        <v>#DIV/0!</v>
      </c>
      <c r="AP373" s="55" t="e">
        <f t="shared" si="86"/>
        <v>#DIV/0!</v>
      </c>
      <c r="AQ373" s="55">
        <f t="shared" si="87"/>
        <v>-1</v>
      </c>
      <c r="AR373" s="55" t="e">
        <f t="shared" si="88"/>
        <v>#DIV/0!</v>
      </c>
      <c r="AS373" s="55" t="e">
        <f t="shared" si="89"/>
        <v>#DIV/0!</v>
      </c>
      <c r="AT373" s="55" t="e">
        <f t="shared" si="90"/>
        <v>#DIV/0!</v>
      </c>
      <c r="AU373" s="55">
        <f t="shared" si="91"/>
        <v>-0.99419076171383547</v>
      </c>
    </row>
    <row r="374" spans="1:47" x14ac:dyDescent="0.25">
      <c r="A374" s="56">
        <v>2023</v>
      </c>
      <c r="B374" s="57">
        <v>30201</v>
      </c>
      <c r="C374" s="58" t="s">
        <v>624</v>
      </c>
      <c r="D374" s="55">
        <v>4019035486.3333335</v>
      </c>
      <c r="E374" s="55">
        <v>1081333333.3333335</v>
      </c>
      <c r="F374" s="55">
        <v>628333333.33333325</v>
      </c>
      <c r="G374" s="55">
        <v>938002371.33333337</v>
      </c>
      <c r="H374" s="55">
        <v>13333333.333333334</v>
      </c>
      <c r="I374" s="55">
        <v>13333333.333333334</v>
      </c>
      <c r="J374" s="55">
        <v>0</v>
      </c>
      <c r="K374" s="55">
        <v>0</v>
      </c>
      <c r="L374" s="55">
        <v>1684528424</v>
      </c>
      <c r="M374" s="55">
        <v>0</v>
      </c>
      <c r="N374" s="55">
        <v>0</v>
      </c>
      <c r="O374" s="55">
        <v>0</v>
      </c>
      <c r="P374" s="55">
        <v>8377899615</v>
      </c>
      <c r="R374" s="55">
        <v>50964900</v>
      </c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>
        <f t="shared" si="92"/>
        <v>50964900</v>
      </c>
      <c r="AF374" s="11">
        <v>30201</v>
      </c>
      <c r="AG374" s="5" t="s">
        <v>624</v>
      </c>
      <c r="AH374" s="6">
        <f>+AH375+AH420+AH431+AH450</f>
        <v>50964900</v>
      </c>
      <c r="AI374" s="55">
        <f t="shared" si="79"/>
        <v>-0.98731912167152902</v>
      </c>
      <c r="AJ374" s="55">
        <f t="shared" si="80"/>
        <v>-1</v>
      </c>
      <c r="AK374" s="55">
        <f t="shared" si="81"/>
        <v>-1</v>
      </c>
      <c r="AL374" s="55">
        <f t="shared" si="82"/>
        <v>-1</v>
      </c>
      <c r="AM374" s="55">
        <f t="shared" si="83"/>
        <v>-1</v>
      </c>
      <c r="AN374" s="55">
        <f t="shared" si="84"/>
        <v>-1</v>
      </c>
      <c r="AO374" s="55" t="e">
        <f t="shared" si="85"/>
        <v>#DIV/0!</v>
      </c>
      <c r="AP374" s="55" t="e">
        <f t="shared" si="86"/>
        <v>#DIV/0!</v>
      </c>
      <c r="AQ374" s="55">
        <f t="shared" si="87"/>
        <v>-1</v>
      </c>
      <c r="AR374" s="55" t="e">
        <f t="shared" si="88"/>
        <v>#DIV/0!</v>
      </c>
      <c r="AS374" s="55" t="e">
        <f t="shared" si="89"/>
        <v>#DIV/0!</v>
      </c>
      <c r="AT374" s="55" t="e">
        <f t="shared" si="90"/>
        <v>#DIV/0!</v>
      </c>
      <c r="AU374" s="55">
        <f t="shared" si="91"/>
        <v>-0.99391674496687077</v>
      </c>
    </row>
    <row r="375" spans="1:47" x14ac:dyDescent="0.25">
      <c r="A375" s="56">
        <v>2023</v>
      </c>
      <c r="B375" s="57">
        <v>3020101</v>
      </c>
      <c r="C375" s="58" t="s">
        <v>625</v>
      </c>
      <c r="D375" s="55">
        <v>2698218736.3333335</v>
      </c>
      <c r="E375" s="55">
        <v>601333333.33333337</v>
      </c>
      <c r="F375" s="55">
        <v>293333333.33333331</v>
      </c>
      <c r="G375" s="55">
        <v>743333333.33333337</v>
      </c>
      <c r="H375" s="55">
        <v>13333333.333333334</v>
      </c>
      <c r="I375" s="55">
        <v>13333333.333333334</v>
      </c>
      <c r="J375" s="55">
        <v>0</v>
      </c>
      <c r="K375" s="55">
        <v>0</v>
      </c>
      <c r="L375" s="55">
        <v>1442000000</v>
      </c>
      <c r="M375" s="55">
        <v>0</v>
      </c>
      <c r="N375" s="55">
        <v>0</v>
      </c>
      <c r="O375" s="55">
        <v>0</v>
      </c>
      <c r="P375" s="55">
        <v>5804885403</v>
      </c>
      <c r="R375" s="55">
        <v>50964900</v>
      </c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>
        <f t="shared" si="92"/>
        <v>50964900</v>
      </c>
      <c r="AF375" s="11">
        <v>3020101</v>
      </c>
      <c r="AG375" s="5" t="s">
        <v>625</v>
      </c>
      <c r="AH375" s="6">
        <f>+AH376</f>
        <v>50964900</v>
      </c>
      <c r="AI375" s="55">
        <f t="shared" si="79"/>
        <v>-0.98111164995123512</v>
      </c>
      <c r="AJ375" s="55">
        <f t="shared" si="80"/>
        <v>-1</v>
      </c>
      <c r="AK375" s="55">
        <f t="shared" si="81"/>
        <v>-1</v>
      </c>
      <c r="AL375" s="55">
        <f t="shared" si="82"/>
        <v>-1</v>
      </c>
      <c r="AM375" s="55">
        <f t="shared" si="83"/>
        <v>-1</v>
      </c>
      <c r="AN375" s="55">
        <f t="shared" si="84"/>
        <v>-1</v>
      </c>
      <c r="AO375" s="55" t="e">
        <f t="shared" si="85"/>
        <v>#DIV/0!</v>
      </c>
      <c r="AP375" s="55" t="e">
        <f t="shared" si="86"/>
        <v>#DIV/0!</v>
      </c>
      <c r="AQ375" s="55">
        <f t="shared" si="87"/>
        <v>-1</v>
      </c>
      <c r="AR375" s="55" t="e">
        <f t="shared" si="88"/>
        <v>#DIV/0!</v>
      </c>
      <c r="AS375" s="55" t="e">
        <f t="shared" si="89"/>
        <v>#DIV/0!</v>
      </c>
      <c r="AT375" s="55" t="e">
        <f t="shared" si="90"/>
        <v>#DIV/0!</v>
      </c>
      <c r="AU375" s="55">
        <f t="shared" si="91"/>
        <v>-0.99122034347591759</v>
      </c>
    </row>
    <row r="376" spans="1:47" x14ac:dyDescent="0.25">
      <c r="A376" s="56">
        <v>2023</v>
      </c>
      <c r="B376" s="57">
        <v>302010101</v>
      </c>
      <c r="C376" s="58" t="s">
        <v>626</v>
      </c>
      <c r="D376" s="55">
        <v>2698218736.3333335</v>
      </c>
      <c r="E376" s="55">
        <v>601333333.33333337</v>
      </c>
      <c r="F376" s="55">
        <v>293333333.33333331</v>
      </c>
      <c r="G376" s="55">
        <v>743333333.33333337</v>
      </c>
      <c r="H376" s="55">
        <v>13333333.333333334</v>
      </c>
      <c r="I376" s="55">
        <v>13333333.333333334</v>
      </c>
      <c r="J376" s="55">
        <v>0</v>
      </c>
      <c r="K376" s="55">
        <v>0</v>
      </c>
      <c r="L376" s="55">
        <v>1442000000</v>
      </c>
      <c r="M376" s="55">
        <v>0</v>
      </c>
      <c r="N376" s="55">
        <v>0</v>
      </c>
      <c r="O376" s="55">
        <v>0</v>
      </c>
      <c r="P376" s="55">
        <v>5804885403</v>
      </c>
      <c r="R376" s="55">
        <v>50964900</v>
      </c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>
        <f t="shared" si="92"/>
        <v>50964900</v>
      </c>
      <c r="AF376" s="14">
        <v>302010101</v>
      </c>
      <c r="AG376" s="9" t="s">
        <v>626</v>
      </c>
      <c r="AH376" s="10">
        <f>+AH377+AH381+AH385+AH389+AH392+AH396+AH400+AH404+AH406+AH409+AH412+AH416+AH419</f>
        <v>50964900</v>
      </c>
      <c r="AI376" s="55">
        <f t="shared" si="79"/>
        <v>-0.98111164995123512</v>
      </c>
      <c r="AJ376" s="55">
        <f t="shared" si="80"/>
        <v>-1</v>
      </c>
      <c r="AK376" s="55">
        <f t="shared" si="81"/>
        <v>-1</v>
      </c>
      <c r="AL376" s="55">
        <f t="shared" si="82"/>
        <v>-1</v>
      </c>
      <c r="AM376" s="55">
        <f t="shared" si="83"/>
        <v>-1</v>
      </c>
      <c r="AN376" s="55">
        <f t="shared" si="84"/>
        <v>-1</v>
      </c>
      <c r="AO376" s="55" t="e">
        <f t="shared" si="85"/>
        <v>#DIV/0!</v>
      </c>
      <c r="AP376" s="55" t="e">
        <f t="shared" si="86"/>
        <v>#DIV/0!</v>
      </c>
      <c r="AQ376" s="55">
        <f t="shared" si="87"/>
        <v>-1</v>
      </c>
      <c r="AR376" s="55" t="e">
        <f t="shared" si="88"/>
        <v>#DIV/0!</v>
      </c>
      <c r="AS376" s="55" t="e">
        <f t="shared" si="89"/>
        <v>#DIV/0!</v>
      </c>
      <c r="AT376" s="55" t="e">
        <f t="shared" si="90"/>
        <v>#DIV/0!</v>
      </c>
      <c r="AU376" s="55">
        <f t="shared" si="91"/>
        <v>-0.99122034347591759</v>
      </c>
    </row>
    <row r="377" spans="1:47" x14ac:dyDescent="0.25">
      <c r="A377" s="56">
        <v>2023</v>
      </c>
      <c r="B377" s="57">
        <v>30201010101</v>
      </c>
      <c r="C377" s="58" t="s">
        <v>627</v>
      </c>
      <c r="D377" s="55">
        <v>0</v>
      </c>
      <c r="E377" s="55">
        <v>0</v>
      </c>
      <c r="F377" s="55">
        <v>200000000</v>
      </c>
      <c r="G377" s="55">
        <v>50000000</v>
      </c>
      <c r="H377" s="55">
        <v>0</v>
      </c>
      <c r="I377" s="55">
        <v>0</v>
      </c>
      <c r="J377" s="55">
        <v>0</v>
      </c>
      <c r="K377" s="55">
        <v>0</v>
      </c>
      <c r="L377" s="55">
        <v>50000000</v>
      </c>
      <c r="M377" s="55">
        <v>0</v>
      </c>
      <c r="N377" s="55">
        <v>0</v>
      </c>
      <c r="O377" s="55">
        <v>0</v>
      </c>
      <c r="P377" s="55">
        <v>300000000</v>
      </c>
      <c r="R377" s="55">
        <v>0</v>
      </c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>
        <f t="shared" si="92"/>
        <v>0</v>
      </c>
      <c r="AF377" s="14">
        <v>30201010101</v>
      </c>
      <c r="AG377" s="9" t="s">
        <v>627</v>
      </c>
      <c r="AH377" s="10">
        <f>+AH378+AH379+AH380</f>
        <v>0</v>
      </c>
      <c r="AI377" s="55" t="e">
        <f t="shared" si="79"/>
        <v>#DIV/0!</v>
      </c>
      <c r="AJ377" s="55" t="e">
        <f t="shared" si="80"/>
        <v>#DIV/0!</v>
      </c>
      <c r="AK377" s="55">
        <f t="shared" si="81"/>
        <v>-1</v>
      </c>
      <c r="AL377" s="55">
        <f t="shared" si="82"/>
        <v>-1</v>
      </c>
      <c r="AM377" s="55" t="e">
        <f t="shared" si="83"/>
        <v>#DIV/0!</v>
      </c>
      <c r="AN377" s="55" t="e">
        <f t="shared" si="84"/>
        <v>#DIV/0!</v>
      </c>
      <c r="AO377" s="55" t="e">
        <f t="shared" si="85"/>
        <v>#DIV/0!</v>
      </c>
      <c r="AP377" s="55" t="e">
        <f t="shared" si="86"/>
        <v>#DIV/0!</v>
      </c>
      <c r="AQ377" s="55">
        <f t="shared" si="87"/>
        <v>-1</v>
      </c>
      <c r="AR377" s="55" t="e">
        <f t="shared" si="88"/>
        <v>#DIV/0!</v>
      </c>
      <c r="AS377" s="55" t="e">
        <f t="shared" si="89"/>
        <v>#DIV/0!</v>
      </c>
      <c r="AT377" s="55" t="e">
        <f t="shared" si="90"/>
        <v>#DIV/0!</v>
      </c>
      <c r="AU377" s="55">
        <f t="shared" si="91"/>
        <v>-1</v>
      </c>
    </row>
    <row r="378" spans="1:47" x14ac:dyDescent="0.25">
      <c r="A378" s="59">
        <v>2023</v>
      </c>
      <c r="B378" s="67">
        <v>3020101010101</v>
      </c>
      <c r="C378" s="61" t="s">
        <v>628</v>
      </c>
      <c r="D378" s="62"/>
      <c r="E378" s="62"/>
      <c r="F378" s="62"/>
      <c r="G378" s="62"/>
      <c r="H378" s="62"/>
      <c r="I378" s="62"/>
      <c r="J378" s="62"/>
      <c r="K378" s="62"/>
      <c r="L378" s="62">
        <v>50000000</v>
      </c>
      <c r="M378" s="62"/>
      <c r="N378" s="62"/>
      <c r="O378" s="62"/>
      <c r="P378" s="62">
        <v>50000000</v>
      </c>
      <c r="R378" s="62">
        <v>0</v>
      </c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>
        <f t="shared" si="92"/>
        <v>0</v>
      </c>
      <c r="AF378" s="43">
        <v>3020101010101</v>
      </c>
      <c r="AG378" s="25" t="s">
        <v>628</v>
      </c>
      <c r="AH378" s="26">
        <v>0</v>
      </c>
      <c r="AI378" s="62" t="e">
        <f t="shared" si="79"/>
        <v>#DIV/0!</v>
      </c>
      <c r="AJ378" s="62" t="e">
        <f t="shared" si="80"/>
        <v>#DIV/0!</v>
      </c>
      <c r="AK378" s="62" t="e">
        <f t="shared" si="81"/>
        <v>#DIV/0!</v>
      </c>
      <c r="AL378" s="62" t="e">
        <f t="shared" si="82"/>
        <v>#DIV/0!</v>
      </c>
      <c r="AM378" s="62" t="e">
        <f t="shared" si="83"/>
        <v>#DIV/0!</v>
      </c>
      <c r="AN378" s="62" t="e">
        <f t="shared" si="84"/>
        <v>#DIV/0!</v>
      </c>
      <c r="AO378" s="62" t="e">
        <f t="shared" si="85"/>
        <v>#DIV/0!</v>
      </c>
      <c r="AP378" s="62" t="e">
        <f t="shared" si="86"/>
        <v>#DIV/0!</v>
      </c>
      <c r="AQ378" s="62">
        <f t="shared" si="87"/>
        <v>-1</v>
      </c>
      <c r="AR378" s="62" t="e">
        <f t="shared" si="88"/>
        <v>#DIV/0!</v>
      </c>
      <c r="AS378" s="62" t="e">
        <f t="shared" si="89"/>
        <v>#DIV/0!</v>
      </c>
      <c r="AT378" s="62" t="e">
        <f t="shared" si="90"/>
        <v>#DIV/0!</v>
      </c>
      <c r="AU378" s="62">
        <f t="shared" si="91"/>
        <v>-1</v>
      </c>
    </row>
    <row r="379" spans="1:47" x14ac:dyDescent="0.25">
      <c r="A379" s="59">
        <v>2023</v>
      </c>
      <c r="B379" s="68">
        <v>3020101010102</v>
      </c>
      <c r="C379" s="61" t="s">
        <v>629</v>
      </c>
      <c r="D379" s="62"/>
      <c r="E379" s="62"/>
      <c r="F379" s="62"/>
      <c r="G379" s="62">
        <v>50000000</v>
      </c>
      <c r="H379" s="62"/>
      <c r="I379" s="62"/>
      <c r="J379" s="62"/>
      <c r="K379" s="62"/>
      <c r="L379" s="62"/>
      <c r="M379" s="62"/>
      <c r="N379" s="62"/>
      <c r="O379" s="62"/>
      <c r="P379" s="62">
        <v>50000000</v>
      </c>
      <c r="R379" s="62">
        <v>0</v>
      </c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>
        <f t="shared" si="92"/>
        <v>0</v>
      </c>
      <c r="AF379" s="44">
        <v>3020101010102</v>
      </c>
      <c r="AG379" s="25" t="s">
        <v>629</v>
      </c>
      <c r="AH379" s="26">
        <v>0</v>
      </c>
      <c r="AI379" s="62" t="e">
        <f t="shared" si="79"/>
        <v>#DIV/0!</v>
      </c>
      <c r="AJ379" s="62" t="e">
        <f t="shared" si="80"/>
        <v>#DIV/0!</v>
      </c>
      <c r="AK379" s="62" t="e">
        <f t="shared" si="81"/>
        <v>#DIV/0!</v>
      </c>
      <c r="AL379" s="62">
        <f t="shared" si="82"/>
        <v>-1</v>
      </c>
      <c r="AM379" s="62" t="e">
        <f t="shared" si="83"/>
        <v>#DIV/0!</v>
      </c>
      <c r="AN379" s="62" t="e">
        <f t="shared" si="84"/>
        <v>#DIV/0!</v>
      </c>
      <c r="AO379" s="62" t="e">
        <f t="shared" si="85"/>
        <v>#DIV/0!</v>
      </c>
      <c r="AP379" s="62" t="e">
        <f t="shared" si="86"/>
        <v>#DIV/0!</v>
      </c>
      <c r="AQ379" s="62" t="e">
        <f t="shared" si="87"/>
        <v>#DIV/0!</v>
      </c>
      <c r="AR379" s="62" t="e">
        <f t="shared" si="88"/>
        <v>#DIV/0!</v>
      </c>
      <c r="AS379" s="62" t="e">
        <f t="shared" si="89"/>
        <v>#DIV/0!</v>
      </c>
      <c r="AT379" s="62" t="e">
        <f t="shared" si="90"/>
        <v>#DIV/0!</v>
      </c>
      <c r="AU379" s="62">
        <f t="shared" si="91"/>
        <v>-1</v>
      </c>
    </row>
    <row r="380" spans="1:47" x14ac:dyDescent="0.25">
      <c r="A380" s="59">
        <v>2023</v>
      </c>
      <c r="B380" s="69">
        <v>3020101010103</v>
      </c>
      <c r="C380" s="61" t="s">
        <v>630</v>
      </c>
      <c r="D380" s="62"/>
      <c r="E380" s="62"/>
      <c r="F380" s="62">
        <v>200000000</v>
      </c>
      <c r="G380" s="62"/>
      <c r="H380" s="62"/>
      <c r="I380" s="62"/>
      <c r="J380" s="62"/>
      <c r="K380" s="62"/>
      <c r="L380" s="62"/>
      <c r="M380" s="62"/>
      <c r="N380" s="62"/>
      <c r="O380" s="62"/>
      <c r="P380" s="62">
        <v>200000000</v>
      </c>
      <c r="R380" s="62">
        <v>0</v>
      </c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>
        <f t="shared" si="92"/>
        <v>0</v>
      </c>
      <c r="AF380" s="45">
        <v>3020101010103</v>
      </c>
      <c r="AG380" s="25" t="s">
        <v>630</v>
      </c>
      <c r="AH380" s="26">
        <v>0</v>
      </c>
      <c r="AI380" s="62" t="e">
        <f t="shared" si="79"/>
        <v>#DIV/0!</v>
      </c>
      <c r="AJ380" s="62" t="e">
        <f t="shared" si="80"/>
        <v>#DIV/0!</v>
      </c>
      <c r="AK380" s="62">
        <f t="shared" si="81"/>
        <v>-1</v>
      </c>
      <c r="AL380" s="62" t="e">
        <f t="shared" si="82"/>
        <v>#DIV/0!</v>
      </c>
      <c r="AM380" s="62" t="e">
        <f t="shared" si="83"/>
        <v>#DIV/0!</v>
      </c>
      <c r="AN380" s="62" t="e">
        <f t="shared" si="84"/>
        <v>#DIV/0!</v>
      </c>
      <c r="AO380" s="62" t="e">
        <f t="shared" si="85"/>
        <v>#DIV/0!</v>
      </c>
      <c r="AP380" s="62" t="e">
        <f t="shared" si="86"/>
        <v>#DIV/0!</v>
      </c>
      <c r="AQ380" s="62" t="e">
        <f t="shared" si="87"/>
        <v>#DIV/0!</v>
      </c>
      <c r="AR380" s="62" t="e">
        <f t="shared" si="88"/>
        <v>#DIV/0!</v>
      </c>
      <c r="AS380" s="62" t="e">
        <f t="shared" si="89"/>
        <v>#DIV/0!</v>
      </c>
      <c r="AT380" s="62" t="e">
        <f t="shared" si="90"/>
        <v>#DIV/0!</v>
      </c>
      <c r="AU380" s="62">
        <f t="shared" si="91"/>
        <v>-1</v>
      </c>
    </row>
    <row r="381" spans="1:47" x14ac:dyDescent="0.25">
      <c r="A381" s="56">
        <v>2023</v>
      </c>
      <c r="B381" s="57">
        <v>30201010102</v>
      </c>
      <c r="C381" s="58" t="s">
        <v>631</v>
      </c>
      <c r="D381" s="55">
        <v>350000000</v>
      </c>
      <c r="E381" s="55">
        <v>0</v>
      </c>
      <c r="F381" s="55">
        <v>0</v>
      </c>
      <c r="G381" s="55">
        <v>135000000</v>
      </c>
      <c r="H381" s="55">
        <v>0</v>
      </c>
      <c r="I381" s="55">
        <v>0</v>
      </c>
      <c r="J381" s="55">
        <v>0</v>
      </c>
      <c r="K381" s="55">
        <v>0</v>
      </c>
      <c r="L381" s="55">
        <v>150000000</v>
      </c>
      <c r="M381" s="55">
        <v>0</v>
      </c>
      <c r="N381" s="55">
        <v>0</v>
      </c>
      <c r="O381" s="55">
        <v>0</v>
      </c>
      <c r="P381" s="55">
        <v>635000000</v>
      </c>
      <c r="R381" s="55">
        <v>0</v>
      </c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>
        <f t="shared" si="92"/>
        <v>0</v>
      </c>
      <c r="AF381" s="14">
        <v>30201010102</v>
      </c>
      <c r="AG381" s="9" t="s">
        <v>631</v>
      </c>
      <c r="AH381" s="10">
        <f>+AH382+AH383+AH384</f>
        <v>0</v>
      </c>
      <c r="AI381" s="55">
        <f t="shared" si="79"/>
        <v>-1</v>
      </c>
      <c r="AJ381" s="55" t="e">
        <f t="shared" si="80"/>
        <v>#DIV/0!</v>
      </c>
      <c r="AK381" s="55" t="e">
        <f t="shared" si="81"/>
        <v>#DIV/0!</v>
      </c>
      <c r="AL381" s="55">
        <f t="shared" si="82"/>
        <v>-1</v>
      </c>
      <c r="AM381" s="55" t="e">
        <f t="shared" si="83"/>
        <v>#DIV/0!</v>
      </c>
      <c r="AN381" s="55" t="e">
        <f t="shared" si="84"/>
        <v>#DIV/0!</v>
      </c>
      <c r="AO381" s="55" t="e">
        <f t="shared" si="85"/>
        <v>#DIV/0!</v>
      </c>
      <c r="AP381" s="55" t="e">
        <f t="shared" si="86"/>
        <v>#DIV/0!</v>
      </c>
      <c r="AQ381" s="55">
        <f t="shared" si="87"/>
        <v>-1</v>
      </c>
      <c r="AR381" s="55" t="e">
        <f t="shared" si="88"/>
        <v>#DIV/0!</v>
      </c>
      <c r="AS381" s="55" t="e">
        <f t="shared" si="89"/>
        <v>#DIV/0!</v>
      </c>
      <c r="AT381" s="55" t="e">
        <f t="shared" si="90"/>
        <v>#DIV/0!</v>
      </c>
      <c r="AU381" s="55">
        <f t="shared" si="91"/>
        <v>-1</v>
      </c>
    </row>
    <row r="382" spans="1:47" x14ac:dyDescent="0.25">
      <c r="A382" s="59">
        <v>2023</v>
      </c>
      <c r="B382" s="67">
        <v>3020101010201</v>
      </c>
      <c r="C382" s="61" t="s">
        <v>632</v>
      </c>
      <c r="D382" s="62"/>
      <c r="E382" s="62"/>
      <c r="F382" s="62"/>
      <c r="G382" s="62"/>
      <c r="H382" s="62"/>
      <c r="I382" s="62"/>
      <c r="J382" s="62"/>
      <c r="K382" s="62"/>
      <c r="L382" s="62">
        <v>150000000</v>
      </c>
      <c r="M382" s="62"/>
      <c r="N382" s="62"/>
      <c r="O382" s="62"/>
      <c r="P382" s="62">
        <v>150000000</v>
      </c>
      <c r="R382" s="62">
        <v>0</v>
      </c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>
        <f t="shared" si="92"/>
        <v>0</v>
      </c>
      <c r="AF382" s="43">
        <v>3020101010201</v>
      </c>
      <c r="AG382" s="25" t="s">
        <v>632</v>
      </c>
      <c r="AH382" s="26">
        <v>0</v>
      </c>
      <c r="AI382" s="62" t="e">
        <f t="shared" si="79"/>
        <v>#DIV/0!</v>
      </c>
      <c r="AJ382" s="62" t="e">
        <f t="shared" si="80"/>
        <v>#DIV/0!</v>
      </c>
      <c r="AK382" s="62" t="e">
        <f t="shared" si="81"/>
        <v>#DIV/0!</v>
      </c>
      <c r="AL382" s="62" t="e">
        <f t="shared" si="82"/>
        <v>#DIV/0!</v>
      </c>
      <c r="AM382" s="62" t="e">
        <f t="shared" si="83"/>
        <v>#DIV/0!</v>
      </c>
      <c r="AN382" s="62" t="e">
        <f t="shared" si="84"/>
        <v>#DIV/0!</v>
      </c>
      <c r="AO382" s="62" t="e">
        <f t="shared" si="85"/>
        <v>#DIV/0!</v>
      </c>
      <c r="AP382" s="62" t="e">
        <f t="shared" si="86"/>
        <v>#DIV/0!</v>
      </c>
      <c r="AQ382" s="62">
        <f t="shared" si="87"/>
        <v>-1</v>
      </c>
      <c r="AR382" s="62" t="e">
        <f t="shared" si="88"/>
        <v>#DIV/0!</v>
      </c>
      <c r="AS382" s="62" t="e">
        <f t="shared" si="89"/>
        <v>#DIV/0!</v>
      </c>
      <c r="AT382" s="62" t="e">
        <f t="shared" si="90"/>
        <v>#DIV/0!</v>
      </c>
      <c r="AU382" s="62">
        <f t="shared" si="91"/>
        <v>-1</v>
      </c>
    </row>
    <row r="383" spans="1:47" x14ac:dyDescent="0.25">
      <c r="A383" s="59">
        <v>2023</v>
      </c>
      <c r="B383" s="68">
        <v>3020101010202</v>
      </c>
      <c r="C383" s="61" t="s">
        <v>633</v>
      </c>
      <c r="D383" s="62"/>
      <c r="E383" s="62"/>
      <c r="F383" s="62"/>
      <c r="G383" s="62">
        <v>135000000</v>
      </c>
      <c r="H383" s="62"/>
      <c r="I383" s="62"/>
      <c r="J383" s="62"/>
      <c r="K383" s="62"/>
      <c r="L383" s="62"/>
      <c r="M383" s="62"/>
      <c r="N383" s="62"/>
      <c r="O383" s="62"/>
      <c r="P383" s="62">
        <v>135000000</v>
      </c>
      <c r="R383" s="62">
        <v>0</v>
      </c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>
        <f t="shared" si="92"/>
        <v>0</v>
      </c>
      <c r="AF383" s="44">
        <v>3020101010202</v>
      </c>
      <c r="AG383" s="25" t="s">
        <v>633</v>
      </c>
      <c r="AH383" s="26">
        <v>0</v>
      </c>
      <c r="AI383" s="62" t="e">
        <f t="shared" si="79"/>
        <v>#DIV/0!</v>
      </c>
      <c r="AJ383" s="62" t="e">
        <f t="shared" si="80"/>
        <v>#DIV/0!</v>
      </c>
      <c r="AK383" s="62" t="e">
        <f t="shared" si="81"/>
        <v>#DIV/0!</v>
      </c>
      <c r="AL383" s="62">
        <f t="shared" si="82"/>
        <v>-1</v>
      </c>
      <c r="AM383" s="62" t="e">
        <f t="shared" si="83"/>
        <v>#DIV/0!</v>
      </c>
      <c r="AN383" s="62" t="e">
        <f t="shared" si="84"/>
        <v>#DIV/0!</v>
      </c>
      <c r="AO383" s="62" t="e">
        <f t="shared" si="85"/>
        <v>#DIV/0!</v>
      </c>
      <c r="AP383" s="62" t="e">
        <f t="shared" si="86"/>
        <v>#DIV/0!</v>
      </c>
      <c r="AQ383" s="62" t="e">
        <f t="shared" si="87"/>
        <v>#DIV/0!</v>
      </c>
      <c r="AR383" s="62" t="e">
        <f t="shared" si="88"/>
        <v>#DIV/0!</v>
      </c>
      <c r="AS383" s="62" t="e">
        <f t="shared" si="89"/>
        <v>#DIV/0!</v>
      </c>
      <c r="AT383" s="62" t="e">
        <f t="shared" si="90"/>
        <v>#DIV/0!</v>
      </c>
      <c r="AU383" s="62">
        <f t="shared" si="91"/>
        <v>-1</v>
      </c>
    </row>
    <row r="384" spans="1:47" x14ac:dyDescent="0.25">
      <c r="A384" s="59">
        <v>2023</v>
      </c>
      <c r="B384" s="69">
        <v>3020101010203</v>
      </c>
      <c r="C384" s="61" t="s">
        <v>634</v>
      </c>
      <c r="D384" s="62">
        <v>350000000</v>
      </c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>
        <v>350000000</v>
      </c>
      <c r="R384" s="62">
        <v>0</v>
      </c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>
        <f t="shared" si="92"/>
        <v>0</v>
      </c>
      <c r="AF384" s="45">
        <v>3020101010203</v>
      </c>
      <c r="AG384" s="25" t="s">
        <v>634</v>
      </c>
      <c r="AH384" s="26">
        <v>0</v>
      </c>
      <c r="AI384" s="62">
        <f t="shared" si="79"/>
        <v>-1</v>
      </c>
      <c r="AJ384" s="62" t="e">
        <f t="shared" si="80"/>
        <v>#DIV/0!</v>
      </c>
      <c r="AK384" s="62" t="e">
        <f t="shared" si="81"/>
        <v>#DIV/0!</v>
      </c>
      <c r="AL384" s="62" t="e">
        <f t="shared" si="82"/>
        <v>#DIV/0!</v>
      </c>
      <c r="AM384" s="62" t="e">
        <f t="shared" si="83"/>
        <v>#DIV/0!</v>
      </c>
      <c r="AN384" s="62" t="e">
        <f t="shared" si="84"/>
        <v>#DIV/0!</v>
      </c>
      <c r="AO384" s="62" t="e">
        <f t="shared" si="85"/>
        <v>#DIV/0!</v>
      </c>
      <c r="AP384" s="62" t="e">
        <f t="shared" si="86"/>
        <v>#DIV/0!</v>
      </c>
      <c r="AQ384" s="62" t="e">
        <f t="shared" si="87"/>
        <v>#DIV/0!</v>
      </c>
      <c r="AR384" s="62" t="e">
        <f t="shared" si="88"/>
        <v>#DIV/0!</v>
      </c>
      <c r="AS384" s="62" t="e">
        <f t="shared" si="89"/>
        <v>#DIV/0!</v>
      </c>
      <c r="AT384" s="62" t="e">
        <f t="shared" si="90"/>
        <v>#DIV/0!</v>
      </c>
      <c r="AU384" s="62">
        <f t="shared" si="91"/>
        <v>-1</v>
      </c>
    </row>
    <row r="385" spans="1:47" x14ac:dyDescent="0.25">
      <c r="A385" s="56">
        <v>2023</v>
      </c>
      <c r="B385" s="57">
        <v>30201010103</v>
      </c>
      <c r="C385" s="58" t="s">
        <v>635</v>
      </c>
      <c r="D385" s="55">
        <v>850000000</v>
      </c>
      <c r="E385" s="55">
        <v>0</v>
      </c>
      <c r="F385" s="55">
        <v>0</v>
      </c>
      <c r="G385" s="55">
        <v>140000000</v>
      </c>
      <c r="H385" s="55">
        <v>0</v>
      </c>
      <c r="I385" s="55">
        <v>0</v>
      </c>
      <c r="J385" s="55">
        <v>0</v>
      </c>
      <c r="K385" s="55">
        <v>0</v>
      </c>
      <c r="L385" s="55">
        <v>850000000</v>
      </c>
      <c r="M385" s="55">
        <v>0</v>
      </c>
      <c r="N385" s="55">
        <v>0</v>
      </c>
      <c r="O385" s="55">
        <v>0</v>
      </c>
      <c r="P385" s="55">
        <v>1840000000</v>
      </c>
      <c r="R385" s="55">
        <v>19500000</v>
      </c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>
        <f t="shared" si="92"/>
        <v>19500000</v>
      </c>
      <c r="AF385" s="14">
        <v>30201010103</v>
      </c>
      <c r="AG385" s="9" t="s">
        <v>635</v>
      </c>
      <c r="AH385" s="10">
        <f>+AH386+AH387+AH388</f>
        <v>19500000</v>
      </c>
      <c r="AI385" s="55">
        <f t="shared" si="79"/>
        <v>-0.97705882352941176</v>
      </c>
      <c r="AJ385" s="55" t="e">
        <f t="shared" si="80"/>
        <v>#DIV/0!</v>
      </c>
      <c r="AK385" s="55" t="e">
        <f t="shared" si="81"/>
        <v>#DIV/0!</v>
      </c>
      <c r="AL385" s="55">
        <f t="shared" si="82"/>
        <v>-1</v>
      </c>
      <c r="AM385" s="55" t="e">
        <f t="shared" si="83"/>
        <v>#DIV/0!</v>
      </c>
      <c r="AN385" s="55" t="e">
        <f t="shared" si="84"/>
        <v>#DIV/0!</v>
      </c>
      <c r="AO385" s="55" t="e">
        <f t="shared" si="85"/>
        <v>#DIV/0!</v>
      </c>
      <c r="AP385" s="55" t="e">
        <f t="shared" si="86"/>
        <v>#DIV/0!</v>
      </c>
      <c r="AQ385" s="55">
        <f t="shared" si="87"/>
        <v>-1</v>
      </c>
      <c r="AR385" s="55" t="e">
        <f t="shared" si="88"/>
        <v>#DIV/0!</v>
      </c>
      <c r="AS385" s="55" t="e">
        <f t="shared" si="89"/>
        <v>#DIV/0!</v>
      </c>
      <c r="AT385" s="55" t="e">
        <f t="shared" si="90"/>
        <v>#DIV/0!</v>
      </c>
      <c r="AU385" s="55">
        <f t="shared" si="91"/>
        <v>-0.98940217391304353</v>
      </c>
    </row>
    <row r="386" spans="1:47" x14ac:dyDescent="0.25">
      <c r="A386" s="59">
        <v>2023</v>
      </c>
      <c r="B386" s="67">
        <v>3020101010301</v>
      </c>
      <c r="C386" s="61" t="s">
        <v>636</v>
      </c>
      <c r="D386" s="62"/>
      <c r="E386" s="62"/>
      <c r="F386" s="62"/>
      <c r="G386" s="62"/>
      <c r="H386" s="62"/>
      <c r="I386" s="62"/>
      <c r="J386" s="62"/>
      <c r="K386" s="62"/>
      <c r="L386" s="62">
        <v>850000000</v>
      </c>
      <c r="M386" s="62"/>
      <c r="N386" s="62"/>
      <c r="O386" s="62"/>
      <c r="P386" s="62">
        <v>850000000</v>
      </c>
      <c r="R386" s="62">
        <v>0</v>
      </c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>
        <f t="shared" si="92"/>
        <v>0</v>
      </c>
      <c r="AF386" s="43">
        <v>3020101010301</v>
      </c>
      <c r="AG386" s="25" t="s">
        <v>636</v>
      </c>
      <c r="AH386" s="26">
        <v>0</v>
      </c>
      <c r="AI386" s="62" t="e">
        <f t="shared" si="79"/>
        <v>#DIV/0!</v>
      </c>
      <c r="AJ386" s="62" t="e">
        <f t="shared" si="80"/>
        <v>#DIV/0!</v>
      </c>
      <c r="AK386" s="62" t="e">
        <f t="shared" si="81"/>
        <v>#DIV/0!</v>
      </c>
      <c r="AL386" s="62" t="e">
        <f t="shared" si="82"/>
        <v>#DIV/0!</v>
      </c>
      <c r="AM386" s="62" t="e">
        <f t="shared" si="83"/>
        <v>#DIV/0!</v>
      </c>
      <c r="AN386" s="62" t="e">
        <f t="shared" si="84"/>
        <v>#DIV/0!</v>
      </c>
      <c r="AO386" s="62" t="e">
        <f t="shared" si="85"/>
        <v>#DIV/0!</v>
      </c>
      <c r="AP386" s="62" t="e">
        <f t="shared" si="86"/>
        <v>#DIV/0!</v>
      </c>
      <c r="AQ386" s="62">
        <f t="shared" si="87"/>
        <v>-1</v>
      </c>
      <c r="AR386" s="62" t="e">
        <f t="shared" si="88"/>
        <v>#DIV/0!</v>
      </c>
      <c r="AS386" s="62" t="e">
        <f t="shared" si="89"/>
        <v>#DIV/0!</v>
      </c>
      <c r="AT386" s="62" t="e">
        <f t="shared" si="90"/>
        <v>#DIV/0!</v>
      </c>
      <c r="AU386" s="62">
        <f t="shared" si="91"/>
        <v>-1</v>
      </c>
    </row>
    <row r="387" spans="1:47" x14ac:dyDescent="0.25">
      <c r="A387" s="59">
        <v>2023</v>
      </c>
      <c r="B387" s="68">
        <v>3020101010302</v>
      </c>
      <c r="C387" s="61" t="s">
        <v>637</v>
      </c>
      <c r="D387" s="62"/>
      <c r="E387" s="62"/>
      <c r="F387" s="62"/>
      <c r="G387" s="62">
        <v>140000000</v>
      </c>
      <c r="H387" s="62"/>
      <c r="I387" s="62"/>
      <c r="J387" s="62"/>
      <c r="K387" s="62"/>
      <c r="L387" s="62"/>
      <c r="M387" s="62"/>
      <c r="N387" s="62"/>
      <c r="O387" s="62"/>
      <c r="P387" s="62">
        <v>140000000</v>
      </c>
      <c r="R387" s="62">
        <v>0</v>
      </c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>
        <f t="shared" si="92"/>
        <v>0</v>
      </c>
      <c r="AF387" s="44">
        <v>3020101010302</v>
      </c>
      <c r="AG387" s="25" t="s">
        <v>637</v>
      </c>
      <c r="AH387" s="26">
        <v>0</v>
      </c>
      <c r="AI387" s="62" t="e">
        <f t="shared" si="79"/>
        <v>#DIV/0!</v>
      </c>
      <c r="AJ387" s="62" t="e">
        <f t="shared" si="80"/>
        <v>#DIV/0!</v>
      </c>
      <c r="AK387" s="62" t="e">
        <f t="shared" si="81"/>
        <v>#DIV/0!</v>
      </c>
      <c r="AL387" s="62">
        <f t="shared" si="82"/>
        <v>-1</v>
      </c>
      <c r="AM387" s="62" t="e">
        <f t="shared" si="83"/>
        <v>#DIV/0!</v>
      </c>
      <c r="AN387" s="62" t="e">
        <f t="shared" si="84"/>
        <v>#DIV/0!</v>
      </c>
      <c r="AO387" s="62" t="e">
        <f t="shared" si="85"/>
        <v>#DIV/0!</v>
      </c>
      <c r="AP387" s="62" t="e">
        <f t="shared" si="86"/>
        <v>#DIV/0!</v>
      </c>
      <c r="AQ387" s="62" t="e">
        <f t="shared" si="87"/>
        <v>#DIV/0!</v>
      </c>
      <c r="AR387" s="62" t="e">
        <f t="shared" si="88"/>
        <v>#DIV/0!</v>
      </c>
      <c r="AS387" s="62" t="e">
        <f t="shared" si="89"/>
        <v>#DIV/0!</v>
      </c>
      <c r="AT387" s="62" t="e">
        <f t="shared" si="90"/>
        <v>#DIV/0!</v>
      </c>
      <c r="AU387" s="62">
        <f t="shared" si="91"/>
        <v>-1</v>
      </c>
    </row>
    <row r="388" spans="1:47" x14ac:dyDescent="0.25">
      <c r="A388" s="59">
        <v>2023</v>
      </c>
      <c r="B388" s="69">
        <v>3020101010303</v>
      </c>
      <c r="C388" s="61" t="s">
        <v>638</v>
      </c>
      <c r="D388" s="62">
        <v>850000000</v>
      </c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>
        <v>850000000</v>
      </c>
      <c r="R388" s="62">
        <v>19500000</v>
      </c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>
        <f t="shared" si="92"/>
        <v>19500000</v>
      </c>
      <c r="AF388" s="45">
        <v>3020101010303</v>
      </c>
      <c r="AG388" s="25" t="s">
        <v>638</v>
      </c>
      <c r="AH388" s="26">
        <v>19500000</v>
      </c>
      <c r="AI388" s="62">
        <f t="shared" si="79"/>
        <v>-0.97705882352941176</v>
      </c>
      <c r="AJ388" s="62" t="e">
        <f t="shared" si="80"/>
        <v>#DIV/0!</v>
      </c>
      <c r="AK388" s="62" t="e">
        <f t="shared" si="81"/>
        <v>#DIV/0!</v>
      </c>
      <c r="AL388" s="62" t="e">
        <f t="shared" si="82"/>
        <v>#DIV/0!</v>
      </c>
      <c r="AM388" s="62" t="e">
        <f t="shared" si="83"/>
        <v>#DIV/0!</v>
      </c>
      <c r="AN388" s="62" t="e">
        <f t="shared" si="84"/>
        <v>#DIV/0!</v>
      </c>
      <c r="AO388" s="62" t="e">
        <f t="shared" si="85"/>
        <v>#DIV/0!</v>
      </c>
      <c r="AP388" s="62" t="e">
        <f t="shared" si="86"/>
        <v>#DIV/0!</v>
      </c>
      <c r="AQ388" s="62" t="e">
        <f t="shared" si="87"/>
        <v>#DIV/0!</v>
      </c>
      <c r="AR388" s="62" t="e">
        <f t="shared" si="88"/>
        <v>#DIV/0!</v>
      </c>
      <c r="AS388" s="62" t="e">
        <f t="shared" si="89"/>
        <v>#DIV/0!</v>
      </c>
      <c r="AT388" s="62" t="e">
        <f t="shared" si="90"/>
        <v>#DIV/0!</v>
      </c>
      <c r="AU388" s="62">
        <f t="shared" si="91"/>
        <v>-0.97705882352941176</v>
      </c>
    </row>
    <row r="389" spans="1:47" x14ac:dyDescent="0.25">
      <c r="A389" s="56">
        <v>2023</v>
      </c>
      <c r="B389" s="57">
        <v>30201010104</v>
      </c>
      <c r="C389" s="58" t="s">
        <v>639</v>
      </c>
      <c r="D389" s="55">
        <v>153000000</v>
      </c>
      <c r="E389" s="55">
        <v>0</v>
      </c>
      <c r="F389" s="55">
        <v>0</v>
      </c>
      <c r="G389" s="55">
        <v>40000000</v>
      </c>
      <c r="H389" s="55">
        <v>0</v>
      </c>
      <c r="I389" s="55">
        <v>0</v>
      </c>
      <c r="J389" s="55">
        <v>0</v>
      </c>
      <c r="K389" s="55">
        <v>0</v>
      </c>
      <c r="L389" s="55">
        <v>0</v>
      </c>
      <c r="M389" s="55">
        <v>0</v>
      </c>
      <c r="N389" s="55">
        <v>0</v>
      </c>
      <c r="O389" s="55">
        <v>0</v>
      </c>
      <c r="P389" s="55">
        <v>193000000</v>
      </c>
      <c r="R389" s="55">
        <v>0</v>
      </c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>
        <f t="shared" si="92"/>
        <v>0</v>
      </c>
      <c r="AF389" s="14">
        <v>30201010104</v>
      </c>
      <c r="AG389" s="9" t="s">
        <v>639</v>
      </c>
      <c r="AH389" s="10">
        <f>+AH390+AH391</f>
        <v>0</v>
      </c>
      <c r="AI389" s="55">
        <f t="shared" si="79"/>
        <v>-1</v>
      </c>
      <c r="AJ389" s="55" t="e">
        <f t="shared" si="80"/>
        <v>#DIV/0!</v>
      </c>
      <c r="AK389" s="55" t="e">
        <f t="shared" si="81"/>
        <v>#DIV/0!</v>
      </c>
      <c r="AL389" s="55">
        <f t="shared" si="82"/>
        <v>-1</v>
      </c>
      <c r="AM389" s="55" t="e">
        <f t="shared" si="83"/>
        <v>#DIV/0!</v>
      </c>
      <c r="AN389" s="55" t="e">
        <f t="shared" si="84"/>
        <v>#DIV/0!</v>
      </c>
      <c r="AO389" s="55" t="e">
        <f t="shared" si="85"/>
        <v>#DIV/0!</v>
      </c>
      <c r="AP389" s="55" t="e">
        <f t="shared" si="86"/>
        <v>#DIV/0!</v>
      </c>
      <c r="AQ389" s="55" t="e">
        <f t="shared" si="87"/>
        <v>#DIV/0!</v>
      </c>
      <c r="AR389" s="55" t="e">
        <f t="shared" si="88"/>
        <v>#DIV/0!</v>
      </c>
      <c r="AS389" s="55" t="e">
        <f t="shared" si="89"/>
        <v>#DIV/0!</v>
      </c>
      <c r="AT389" s="55" t="e">
        <f t="shared" si="90"/>
        <v>#DIV/0!</v>
      </c>
      <c r="AU389" s="55">
        <f t="shared" si="91"/>
        <v>-1</v>
      </c>
    </row>
    <row r="390" spans="1:47" x14ac:dyDescent="0.25">
      <c r="A390" s="59">
        <v>2023</v>
      </c>
      <c r="B390" s="68">
        <v>3020101010402</v>
      </c>
      <c r="C390" s="61" t="s">
        <v>640</v>
      </c>
      <c r="D390" s="62"/>
      <c r="E390" s="62"/>
      <c r="F390" s="62"/>
      <c r="G390" s="62">
        <v>40000000</v>
      </c>
      <c r="H390" s="62"/>
      <c r="I390" s="62"/>
      <c r="J390" s="62"/>
      <c r="K390" s="62"/>
      <c r="L390" s="62"/>
      <c r="M390" s="62"/>
      <c r="N390" s="62"/>
      <c r="O390" s="62"/>
      <c r="P390" s="62">
        <v>40000000</v>
      </c>
      <c r="R390" s="62">
        <v>0</v>
      </c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>
        <f t="shared" si="92"/>
        <v>0</v>
      </c>
      <c r="AF390" s="44">
        <v>3020101010402</v>
      </c>
      <c r="AG390" s="25" t="s">
        <v>640</v>
      </c>
      <c r="AH390" s="26">
        <v>0</v>
      </c>
      <c r="AI390" s="62" t="e">
        <f t="shared" si="79"/>
        <v>#DIV/0!</v>
      </c>
      <c r="AJ390" s="62" t="e">
        <f t="shared" si="80"/>
        <v>#DIV/0!</v>
      </c>
      <c r="AK390" s="62" t="e">
        <f t="shared" si="81"/>
        <v>#DIV/0!</v>
      </c>
      <c r="AL390" s="62">
        <f t="shared" si="82"/>
        <v>-1</v>
      </c>
      <c r="AM390" s="62" t="e">
        <f t="shared" si="83"/>
        <v>#DIV/0!</v>
      </c>
      <c r="AN390" s="62" t="e">
        <f t="shared" si="84"/>
        <v>#DIV/0!</v>
      </c>
      <c r="AO390" s="62" t="e">
        <f t="shared" si="85"/>
        <v>#DIV/0!</v>
      </c>
      <c r="AP390" s="62" t="e">
        <f t="shared" si="86"/>
        <v>#DIV/0!</v>
      </c>
      <c r="AQ390" s="62" t="e">
        <f t="shared" si="87"/>
        <v>#DIV/0!</v>
      </c>
      <c r="AR390" s="62" t="e">
        <f t="shared" si="88"/>
        <v>#DIV/0!</v>
      </c>
      <c r="AS390" s="62" t="e">
        <f t="shared" si="89"/>
        <v>#DIV/0!</v>
      </c>
      <c r="AT390" s="62" t="e">
        <f t="shared" si="90"/>
        <v>#DIV/0!</v>
      </c>
      <c r="AU390" s="62">
        <f t="shared" si="91"/>
        <v>-1</v>
      </c>
    </row>
    <row r="391" spans="1:47" x14ac:dyDescent="0.25">
      <c r="A391" s="59">
        <v>2023</v>
      </c>
      <c r="B391" s="69">
        <v>3020101010403</v>
      </c>
      <c r="C391" s="61" t="s">
        <v>641</v>
      </c>
      <c r="D391" s="62">
        <v>153000000</v>
      </c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>
        <v>153000000</v>
      </c>
      <c r="R391" s="62">
        <v>0</v>
      </c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>
        <f t="shared" si="92"/>
        <v>0</v>
      </c>
      <c r="AF391" s="45">
        <v>3020101010403</v>
      </c>
      <c r="AG391" s="25" t="s">
        <v>641</v>
      </c>
      <c r="AH391" s="26">
        <v>0</v>
      </c>
      <c r="AI391" s="62">
        <f t="shared" si="79"/>
        <v>-1</v>
      </c>
      <c r="AJ391" s="62" t="e">
        <f t="shared" si="80"/>
        <v>#DIV/0!</v>
      </c>
      <c r="AK391" s="62" t="e">
        <f t="shared" si="81"/>
        <v>#DIV/0!</v>
      </c>
      <c r="AL391" s="62" t="e">
        <f t="shared" si="82"/>
        <v>#DIV/0!</v>
      </c>
      <c r="AM391" s="62" t="e">
        <f t="shared" si="83"/>
        <v>#DIV/0!</v>
      </c>
      <c r="AN391" s="62" t="e">
        <f t="shared" si="84"/>
        <v>#DIV/0!</v>
      </c>
      <c r="AO391" s="62" t="e">
        <f t="shared" si="85"/>
        <v>#DIV/0!</v>
      </c>
      <c r="AP391" s="62" t="e">
        <f t="shared" si="86"/>
        <v>#DIV/0!</v>
      </c>
      <c r="AQ391" s="62" t="e">
        <f t="shared" si="87"/>
        <v>#DIV/0!</v>
      </c>
      <c r="AR391" s="62" t="e">
        <f t="shared" si="88"/>
        <v>#DIV/0!</v>
      </c>
      <c r="AS391" s="62" t="e">
        <f t="shared" si="89"/>
        <v>#DIV/0!</v>
      </c>
      <c r="AT391" s="62" t="e">
        <f t="shared" si="90"/>
        <v>#DIV/0!</v>
      </c>
      <c r="AU391" s="62">
        <f t="shared" si="91"/>
        <v>-1</v>
      </c>
    </row>
    <row r="392" spans="1:47" x14ac:dyDescent="0.25">
      <c r="A392" s="56">
        <v>2023</v>
      </c>
      <c r="B392" s="57">
        <v>30201010105</v>
      </c>
      <c r="C392" s="58" t="s">
        <v>642</v>
      </c>
      <c r="D392" s="55">
        <v>0</v>
      </c>
      <c r="E392" s="55">
        <v>0</v>
      </c>
      <c r="F392" s="55">
        <v>40000000</v>
      </c>
      <c r="G392" s="55">
        <v>110000000</v>
      </c>
      <c r="H392" s="55">
        <v>0</v>
      </c>
      <c r="I392" s="55">
        <v>0</v>
      </c>
      <c r="J392" s="55">
        <v>0</v>
      </c>
      <c r="K392" s="55">
        <v>0</v>
      </c>
      <c r="L392" s="55">
        <v>150000000</v>
      </c>
      <c r="M392" s="55">
        <v>0</v>
      </c>
      <c r="N392" s="55">
        <v>0</v>
      </c>
      <c r="O392" s="55">
        <v>0</v>
      </c>
      <c r="P392" s="55">
        <v>300000000</v>
      </c>
      <c r="R392" s="55">
        <v>0</v>
      </c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>
        <f t="shared" si="92"/>
        <v>0</v>
      </c>
      <c r="AF392" s="14">
        <v>30201010105</v>
      </c>
      <c r="AG392" s="9" t="s">
        <v>642</v>
      </c>
      <c r="AH392" s="10">
        <f>+AH393+AH394+AH395</f>
        <v>0</v>
      </c>
      <c r="AI392" s="55" t="e">
        <f t="shared" si="79"/>
        <v>#DIV/0!</v>
      </c>
      <c r="AJ392" s="55" t="e">
        <f t="shared" si="80"/>
        <v>#DIV/0!</v>
      </c>
      <c r="AK392" s="55">
        <f t="shared" si="81"/>
        <v>-1</v>
      </c>
      <c r="AL392" s="55">
        <f t="shared" si="82"/>
        <v>-1</v>
      </c>
      <c r="AM392" s="55" t="e">
        <f t="shared" si="83"/>
        <v>#DIV/0!</v>
      </c>
      <c r="AN392" s="55" t="e">
        <f t="shared" si="84"/>
        <v>#DIV/0!</v>
      </c>
      <c r="AO392" s="55" t="e">
        <f t="shared" si="85"/>
        <v>#DIV/0!</v>
      </c>
      <c r="AP392" s="55" t="e">
        <f t="shared" si="86"/>
        <v>#DIV/0!</v>
      </c>
      <c r="AQ392" s="55">
        <f t="shared" si="87"/>
        <v>-1</v>
      </c>
      <c r="AR392" s="55" t="e">
        <f t="shared" si="88"/>
        <v>#DIV/0!</v>
      </c>
      <c r="AS392" s="55" t="e">
        <f t="shared" si="89"/>
        <v>#DIV/0!</v>
      </c>
      <c r="AT392" s="55" t="e">
        <f t="shared" si="90"/>
        <v>#DIV/0!</v>
      </c>
      <c r="AU392" s="55">
        <f t="shared" si="91"/>
        <v>-1</v>
      </c>
    </row>
    <row r="393" spans="1:47" x14ac:dyDescent="0.25">
      <c r="A393" s="59">
        <v>2023</v>
      </c>
      <c r="B393" s="67">
        <v>3020101010501</v>
      </c>
      <c r="C393" s="61" t="s">
        <v>643</v>
      </c>
      <c r="D393" s="62"/>
      <c r="E393" s="62"/>
      <c r="F393" s="62"/>
      <c r="G393" s="62"/>
      <c r="H393" s="62"/>
      <c r="I393" s="62"/>
      <c r="J393" s="62"/>
      <c r="K393" s="62"/>
      <c r="L393" s="62">
        <v>150000000</v>
      </c>
      <c r="M393" s="62"/>
      <c r="N393" s="62"/>
      <c r="O393" s="62"/>
      <c r="P393" s="62">
        <v>150000000</v>
      </c>
      <c r="R393" s="62">
        <v>0</v>
      </c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>
        <f t="shared" si="92"/>
        <v>0</v>
      </c>
      <c r="AF393" s="43">
        <v>3020101010501</v>
      </c>
      <c r="AG393" s="25" t="s">
        <v>643</v>
      </c>
      <c r="AH393" s="26">
        <v>0</v>
      </c>
      <c r="AI393" s="62" t="e">
        <f t="shared" ref="AI393:AI456" si="93">+(R393-D393)/D393</f>
        <v>#DIV/0!</v>
      </c>
      <c r="AJ393" s="62" t="e">
        <f t="shared" si="80"/>
        <v>#DIV/0!</v>
      </c>
      <c r="AK393" s="62" t="e">
        <f t="shared" si="81"/>
        <v>#DIV/0!</v>
      </c>
      <c r="AL393" s="62" t="e">
        <f t="shared" si="82"/>
        <v>#DIV/0!</v>
      </c>
      <c r="AM393" s="62" t="e">
        <f t="shared" si="83"/>
        <v>#DIV/0!</v>
      </c>
      <c r="AN393" s="62" t="e">
        <f t="shared" si="84"/>
        <v>#DIV/0!</v>
      </c>
      <c r="AO393" s="62" t="e">
        <f t="shared" si="85"/>
        <v>#DIV/0!</v>
      </c>
      <c r="AP393" s="62" t="e">
        <f t="shared" si="86"/>
        <v>#DIV/0!</v>
      </c>
      <c r="AQ393" s="62">
        <f t="shared" si="87"/>
        <v>-1</v>
      </c>
      <c r="AR393" s="62" t="e">
        <f t="shared" si="88"/>
        <v>#DIV/0!</v>
      </c>
      <c r="AS393" s="62" t="e">
        <f t="shared" si="89"/>
        <v>#DIV/0!</v>
      </c>
      <c r="AT393" s="62" t="e">
        <f t="shared" si="90"/>
        <v>#DIV/0!</v>
      </c>
      <c r="AU393" s="62">
        <f t="shared" si="91"/>
        <v>-1</v>
      </c>
    </row>
    <row r="394" spans="1:47" x14ac:dyDescent="0.25">
      <c r="A394" s="59">
        <v>2023</v>
      </c>
      <c r="B394" s="68">
        <v>3020101010502</v>
      </c>
      <c r="C394" s="61" t="s">
        <v>644</v>
      </c>
      <c r="D394" s="62"/>
      <c r="E394" s="62"/>
      <c r="F394" s="62"/>
      <c r="G394" s="62">
        <v>110000000</v>
      </c>
      <c r="H394" s="62"/>
      <c r="I394" s="62"/>
      <c r="J394" s="62"/>
      <c r="K394" s="62"/>
      <c r="L394" s="62"/>
      <c r="M394" s="62"/>
      <c r="N394" s="62"/>
      <c r="O394" s="62"/>
      <c r="P394" s="62">
        <v>110000000</v>
      </c>
      <c r="R394" s="62">
        <v>0</v>
      </c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>
        <f t="shared" si="92"/>
        <v>0</v>
      </c>
      <c r="AF394" s="44">
        <v>3020101010502</v>
      </c>
      <c r="AG394" s="25" t="s">
        <v>644</v>
      </c>
      <c r="AH394" s="26">
        <v>0</v>
      </c>
      <c r="AI394" s="62" t="e">
        <f t="shared" si="93"/>
        <v>#DIV/0!</v>
      </c>
      <c r="AJ394" s="62" t="e">
        <f t="shared" si="80"/>
        <v>#DIV/0!</v>
      </c>
      <c r="AK394" s="62" t="e">
        <f t="shared" si="81"/>
        <v>#DIV/0!</v>
      </c>
      <c r="AL394" s="62">
        <f t="shared" si="82"/>
        <v>-1</v>
      </c>
      <c r="AM394" s="62" t="e">
        <f t="shared" si="83"/>
        <v>#DIV/0!</v>
      </c>
      <c r="AN394" s="62" t="e">
        <f t="shared" si="84"/>
        <v>#DIV/0!</v>
      </c>
      <c r="AO394" s="62" t="e">
        <f t="shared" si="85"/>
        <v>#DIV/0!</v>
      </c>
      <c r="AP394" s="62" t="e">
        <f t="shared" si="86"/>
        <v>#DIV/0!</v>
      </c>
      <c r="AQ394" s="62" t="e">
        <f t="shared" si="87"/>
        <v>#DIV/0!</v>
      </c>
      <c r="AR394" s="62" t="e">
        <f t="shared" si="88"/>
        <v>#DIV/0!</v>
      </c>
      <c r="AS394" s="62" t="e">
        <f t="shared" si="89"/>
        <v>#DIV/0!</v>
      </c>
      <c r="AT394" s="62" t="e">
        <f t="shared" si="90"/>
        <v>#DIV/0!</v>
      </c>
      <c r="AU394" s="62">
        <f t="shared" si="91"/>
        <v>-1</v>
      </c>
    </row>
    <row r="395" spans="1:47" x14ac:dyDescent="0.25">
      <c r="A395" s="59">
        <v>2023</v>
      </c>
      <c r="B395" s="69">
        <v>3020101010503</v>
      </c>
      <c r="C395" s="61" t="s">
        <v>645</v>
      </c>
      <c r="D395" s="62"/>
      <c r="E395" s="62"/>
      <c r="F395" s="62">
        <v>40000000</v>
      </c>
      <c r="G395" s="62">
        <v>0</v>
      </c>
      <c r="H395" s="62"/>
      <c r="I395" s="62"/>
      <c r="J395" s="62"/>
      <c r="K395" s="62"/>
      <c r="L395" s="62"/>
      <c r="M395" s="62"/>
      <c r="N395" s="62"/>
      <c r="O395" s="62"/>
      <c r="P395" s="62">
        <v>40000000</v>
      </c>
      <c r="R395" s="62">
        <v>0</v>
      </c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>
        <f t="shared" si="92"/>
        <v>0</v>
      </c>
      <c r="AF395" s="45">
        <v>3020101010503</v>
      </c>
      <c r="AG395" s="25" t="s">
        <v>645</v>
      </c>
      <c r="AH395" s="26">
        <v>0</v>
      </c>
      <c r="AI395" s="62" t="e">
        <f t="shared" si="93"/>
        <v>#DIV/0!</v>
      </c>
      <c r="AJ395" s="62" t="e">
        <f t="shared" si="80"/>
        <v>#DIV/0!</v>
      </c>
      <c r="AK395" s="62">
        <f t="shared" si="81"/>
        <v>-1</v>
      </c>
      <c r="AL395" s="62" t="e">
        <f t="shared" si="82"/>
        <v>#DIV/0!</v>
      </c>
      <c r="AM395" s="62" t="e">
        <f t="shared" si="83"/>
        <v>#DIV/0!</v>
      </c>
      <c r="AN395" s="62" t="e">
        <f t="shared" si="84"/>
        <v>#DIV/0!</v>
      </c>
      <c r="AO395" s="62" t="e">
        <f t="shared" si="85"/>
        <v>#DIV/0!</v>
      </c>
      <c r="AP395" s="62" t="e">
        <f t="shared" si="86"/>
        <v>#DIV/0!</v>
      </c>
      <c r="AQ395" s="62" t="e">
        <f t="shared" si="87"/>
        <v>#DIV/0!</v>
      </c>
      <c r="AR395" s="62" t="e">
        <f t="shared" si="88"/>
        <v>#DIV/0!</v>
      </c>
      <c r="AS395" s="62" t="e">
        <f t="shared" si="89"/>
        <v>#DIV/0!</v>
      </c>
      <c r="AT395" s="62" t="e">
        <f t="shared" si="90"/>
        <v>#DIV/0!</v>
      </c>
      <c r="AU395" s="62">
        <f t="shared" si="91"/>
        <v>-1</v>
      </c>
    </row>
    <row r="396" spans="1:47" x14ac:dyDescent="0.25">
      <c r="A396" s="56">
        <v>2023</v>
      </c>
      <c r="B396" s="57">
        <v>30201010106</v>
      </c>
      <c r="C396" s="58" t="s">
        <v>646</v>
      </c>
      <c r="D396" s="55">
        <v>0</v>
      </c>
      <c r="E396" s="55">
        <v>0</v>
      </c>
      <c r="F396" s="55">
        <v>40000000</v>
      </c>
      <c r="G396" s="55">
        <v>30000000</v>
      </c>
      <c r="H396" s="55">
        <v>0</v>
      </c>
      <c r="I396" s="55">
        <v>0</v>
      </c>
      <c r="J396" s="55">
        <v>0</v>
      </c>
      <c r="K396" s="55">
        <v>0</v>
      </c>
      <c r="L396" s="55">
        <v>40000000</v>
      </c>
      <c r="M396" s="55">
        <v>0</v>
      </c>
      <c r="N396" s="55">
        <v>0</v>
      </c>
      <c r="O396" s="55">
        <v>0</v>
      </c>
      <c r="P396" s="55">
        <v>110000000</v>
      </c>
      <c r="R396" s="55">
        <v>0</v>
      </c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>
        <f t="shared" si="92"/>
        <v>0</v>
      </c>
      <c r="AF396" s="14">
        <v>30201010106</v>
      </c>
      <c r="AG396" s="9" t="s">
        <v>646</v>
      </c>
      <c r="AH396" s="10">
        <f>+AH397+AH398+AH399</f>
        <v>0</v>
      </c>
      <c r="AI396" s="55" t="e">
        <f t="shared" si="93"/>
        <v>#DIV/0!</v>
      </c>
      <c r="AJ396" s="55" t="e">
        <f t="shared" si="80"/>
        <v>#DIV/0!</v>
      </c>
      <c r="AK396" s="55">
        <f t="shared" si="81"/>
        <v>-1</v>
      </c>
      <c r="AL396" s="55">
        <f t="shared" si="82"/>
        <v>-1</v>
      </c>
      <c r="AM396" s="55" t="e">
        <f t="shared" si="83"/>
        <v>#DIV/0!</v>
      </c>
      <c r="AN396" s="55" t="e">
        <f t="shared" si="84"/>
        <v>#DIV/0!</v>
      </c>
      <c r="AO396" s="55" t="e">
        <f t="shared" si="85"/>
        <v>#DIV/0!</v>
      </c>
      <c r="AP396" s="55" t="e">
        <f t="shared" si="86"/>
        <v>#DIV/0!</v>
      </c>
      <c r="AQ396" s="55">
        <f t="shared" si="87"/>
        <v>-1</v>
      </c>
      <c r="AR396" s="55" t="e">
        <f t="shared" si="88"/>
        <v>#DIV/0!</v>
      </c>
      <c r="AS396" s="55" t="e">
        <f t="shared" si="89"/>
        <v>#DIV/0!</v>
      </c>
      <c r="AT396" s="55" t="e">
        <f t="shared" si="90"/>
        <v>#DIV/0!</v>
      </c>
      <c r="AU396" s="55">
        <f t="shared" si="91"/>
        <v>-1</v>
      </c>
    </row>
    <row r="397" spans="1:47" x14ac:dyDescent="0.25">
      <c r="A397" s="59">
        <v>2023</v>
      </c>
      <c r="B397" s="67">
        <v>3020101010601</v>
      </c>
      <c r="C397" s="61" t="s">
        <v>647</v>
      </c>
      <c r="D397" s="62"/>
      <c r="E397" s="62"/>
      <c r="F397" s="62"/>
      <c r="G397" s="62"/>
      <c r="H397" s="62"/>
      <c r="I397" s="62"/>
      <c r="J397" s="62"/>
      <c r="K397" s="62"/>
      <c r="L397" s="62">
        <v>40000000</v>
      </c>
      <c r="M397" s="62"/>
      <c r="N397" s="62"/>
      <c r="O397" s="62"/>
      <c r="P397" s="62">
        <v>40000000</v>
      </c>
      <c r="R397" s="62">
        <v>0</v>
      </c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>
        <f t="shared" si="92"/>
        <v>0</v>
      </c>
      <c r="AF397" s="43">
        <v>3020101010601</v>
      </c>
      <c r="AG397" s="25" t="s">
        <v>647</v>
      </c>
      <c r="AH397" s="26">
        <v>0</v>
      </c>
      <c r="AI397" s="62" t="e">
        <f t="shared" si="93"/>
        <v>#DIV/0!</v>
      </c>
      <c r="AJ397" s="62" t="e">
        <f t="shared" si="80"/>
        <v>#DIV/0!</v>
      </c>
      <c r="AK397" s="62" t="e">
        <f t="shared" si="81"/>
        <v>#DIV/0!</v>
      </c>
      <c r="AL397" s="62" t="e">
        <f t="shared" si="82"/>
        <v>#DIV/0!</v>
      </c>
      <c r="AM397" s="62" t="e">
        <f t="shared" si="83"/>
        <v>#DIV/0!</v>
      </c>
      <c r="AN397" s="62" t="e">
        <f t="shared" si="84"/>
        <v>#DIV/0!</v>
      </c>
      <c r="AO397" s="62" t="e">
        <f t="shared" si="85"/>
        <v>#DIV/0!</v>
      </c>
      <c r="AP397" s="62" t="e">
        <f t="shared" si="86"/>
        <v>#DIV/0!</v>
      </c>
      <c r="AQ397" s="62">
        <f t="shared" si="87"/>
        <v>-1</v>
      </c>
      <c r="AR397" s="62" t="e">
        <f t="shared" si="88"/>
        <v>#DIV/0!</v>
      </c>
      <c r="AS397" s="62" t="e">
        <f t="shared" si="89"/>
        <v>#DIV/0!</v>
      </c>
      <c r="AT397" s="62" t="e">
        <f t="shared" si="90"/>
        <v>#DIV/0!</v>
      </c>
      <c r="AU397" s="62">
        <f t="shared" si="91"/>
        <v>-1</v>
      </c>
    </row>
    <row r="398" spans="1:47" x14ac:dyDescent="0.25">
      <c r="A398" s="59">
        <v>2023</v>
      </c>
      <c r="B398" s="68">
        <v>3020101010602</v>
      </c>
      <c r="C398" s="61" t="s">
        <v>648</v>
      </c>
      <c r="D398" s="62"/>
      <c r="E398" s="62"/>
      <c r="F398" s="62"/>
      <c r="G398" s="62">
        <v>30000000</v>
      </c>
      <c r="H398" s="62"/>
      <c r="I398" s="62"/>
      <c r="J398" s="62"/>
      <c r="K398" s="62"/>
      <c r="L398" s="62"/>
      <c r="M398" s="62"/>
      <c r="N398" s="62"/>
      <c r="O398" s="62"/>
      <c r="P398" s="62">
        <v>30000000</v>
      </c>
      <c r="R398" s="62">
        <v>0</v>
      </c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>
        <f t="shared" si="92"/>
        <v>0</v>
      </c>
      <c r="AF398" s="44">
        <v>3020101010602</v>
      </c>
      <c r="AG398" s="25" t="s">
        <v>648</v>
      </c>
      <c r="AH398" s="26">
        <v>0</v>
      </c>
      <c r="AI398" s="62" t="e">
        <f t="shared" si="93"/>
        <v>#DIV/0!</v>
      </c>
      <c r="AJ398" s="62" t="e">
        <f t="shared" si="80"/>
        <v>#DIV/0!</v>
      </c>
      <c r="AK398" s="62" t="e">
        <f t="shared" si="81"/>
        <v>#DIV/0!</v>
      </c>
      <c r="AL398" s="62">
        <f t="shared" si="82"/>
        <v>-1</v>
      </c>
      <c r="AM398" s="62" t="e">
        <f t="shared" si="83"/>
        <v>#DIV/0!</v>
      </c>
      <c r="AN398" s="62" t="e">
        <f t="shared" si="84"/>
        <v>#DIV/0!</v>
      </c>
      <c r="AO398" s="62" t="e">
        <f t="shared" si="85"/>
        <v>#DIV/0!</v>
      </c>
      <c r="AP398" s="62" t="e">
        <f t="shared" si="86"/>
        <v>#DIV/0!</v>
      </c>
      <c r="AQ398" s="62" t="e">
        <f t="shared" si="87"/>
        <v>#DIV/0!</v>
      </c>
      <c r="AR398" s="62" t="e">
        <f t="shared" si="88"/>
        <v>#DIV/0!</v>
      </c>
      <c r="AS398" s="62" t="e">
        <f t="shared" si="89"/>
        <v>#DIV/0!</v>
      </c>
      <c r="AT398" s="62" t="e">
        <f t="shared" si="90"/>
        <v>#DIV/0!</v>
      </c>
      <c r="AU398" s="62">
        <f t="shared" si="91"/>
        <v>-1</v>
      </c>
    </row>
    <row r="399" spans="1:47" x14ac:dyDescent="0.25">
      <c r="A399" s="59">
        <v>2023</v>
      </c>
      <c r="B399" s="69">
        <v>3020101010603</v>
      </c>
      <c r="C399" s="61" t="s">
        <v>649</v>
      </c>
      <c r="D399" s="62"/>
      <c r="E399" s="62"/>
      <c r="F399" s="62">
        <v>40000000</v>
      </c>
      <c r="G399" s="62"/>
      <c r="H399" s="62"/>
      <c r="I399" s="62"/>
      <c r="J399" s="62"/>
      <c r="K399" s="62"/>
      <c r="L399" s="62"/>
      <c r="M399" s="62"/>
      <c r="N399" s="62"/>
      <c r="O399" s="62"/>
      <c r="P399" s="62">
        <v>40000000</v>
      </c>
      <c r="R399" s="62">
        <v>0</v>
      </c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>
        <f t="shared" si="92"/>
        <v>0</v>
      </c>
      <c r="AF399" s="45">
        <v>3020101010603</v>
      </c>
      <c r="AG399" s="25" t="s">
        <v>649</v>
      </c>
      <c r="AH399" s="26">
        <v>0</v>
      </c>
      <c r="AI399" s="62" t="e">
        <f t="shared" si="93"/>
        <v>#DIV/0!</v>
      </c>
      <c r="AJ399" s="62" t="e">
        <f t="shared" si="80"/>
        <v>#DIV/0!</v>
      </c>
      <c r="AK399" s="62">
        <f t="shared" si="81"/>
        <v>-1</v>
      </c>
      <c r="AL399" s="62" t="e">
        <f t="shared" si="82"/>
        <v>#DIV/0!</v>
      </c>
      <c r="AM399" s="62" t="e">
        <f t="shared" si="83"/>
        <v>#DIV/0!</v>
      </c>
      <c r="AN399" s="62" t="e">
        <f t="shared" si="84"/>
        <v>#DIV/0!</v>
      </c>
      <c r="AO399" s="62" t="e">
        <f t="shared" si="85"/>
        <v>#DIV/0!</v>
      </c>
      <c r="AP399" s="62" t="e">
        <f t="shared" si="86"/>
        <v>#DIV/0!</v>
      </c>
      <c r="AQ399" s="62" t="e">
        <f t="shared" si="87"/>
        <v>#DIV/0!</v>
      </c>
      <c r="AR399" s="62" t="e">
        <f t="shared" si="88"/>
        <v>#DIV/0!</v>
      </c>
      <c r="AS399" s="62" t="e">
        <f t="shared" si="89"/>
        <v>#DIV/0!</v>
      </c>
      <c r="AT399" s="62" t="e">
        <f t="shared" si="90"/>
        <v>#DIV/0!</v>
      </c>
      <c r="AU399" s="62">
        <f t="shared" si="91"/>
        <v>-1</v>
      </c>
    </row>
    <row r="400" spans="1:47" x14ac:dyDescent="0.25">
      <c r="A400" s="56">
        <v>2023</v>
      </c>
      <c r="B400" s="57">
        <v>30201010107</v>
      </c>
      <c r="C400" s="58" t="s">
        <v>650</v>
      </c>
      <c r="D400" s="55">
        <v>1183885403</v>
      </c>
      <c r="E400" s="55">
        <v>0</v>
      </c>
      <c r="F400" s="55">
        <v>0</v>
      </c>
      <c r="G400" s="55">
        <v>150000000</v>
      </c>
      <c r="H400" s="55">
        <v>0</v>
      </c>
      <c r="I400" s="55">
        <v>0</v>
      </c>
      <c r="J400" s="55">
        <v>0</v>
      </c>
      <c r="K400" s="55">
        <v>0</v>
      </c>
      <c r="L400" s="55">
        <v>80000000</v>
      </c>
      <c r="M400" s="55">
        <v>0</v>
      </c>
      <c r="N400" s="55">
        <v>0</v>
      </c>
      <c r="O400" s="55">
        <v>0</v>
      </c>
      <c r="P400" s="55">
        <v>1413885403</v>
      </c>
      <c r="R400" s="55">
        <v>0</v>
      </c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>
        <f t="shared" si="92"/>
        <v>0</v>
      </c>
      <c r="AF400" s="14">
        <v>30201010107</v>
      </c>
      <c r="AG400" s="9" t="s">
        <v>650</v>
      </c>
      <c r="AH400" s="10">
        <f>+AH401+AH402+AH403</f>
        <v>0</v>
      </c>
      <c r="AI400" s="55">
        <f t="shared" si="93"/>
        <v>-1</v>
      </c>
      <c r="AJ400" s="55" t="e">
        <f t="shared" si="80"/>
        <v>#DIV/0!</v>
      </c>
      <c r="AK400" s="55" t="e">
        <f t="shared" si="81"/>
        <v>#DIV/0!</v>
      </c>
      <c r="AL400" s="55">
        <f t="shared" si="82"/>
        <v>-1</v>
      </c>
      <c r="AM400" s="55" t="e">
        <f t="shared" si="83"/>
        <v>#DIV/0!</v>
      </c>
      <c r="AN400" s="55" t="e">
        <f t="shared" si="84"/>
        <v>#DIV/0!</v>
      </c>
      <c r="AO400" s="55" t="e">
        <f t="shared" si="85"/>
        <v>#DIV/0!</v>
      </c>
      <c r="AP400" s="55" t="e">
        <f t="shared" si="86"/>
        <v>#DIV/0!</v>
      </c>
      <c r="AQ400" s="55">
        <f t="shared" si="87"/>
        <v>-1</v>
      </c>
      <c r="AR400" s="55" t="e">
        <f t="shared" si="88"/>
        <v>#DIV/0!</v>
      </c>
      <c r="AS400" s="55" t="e">
        <f t="shared" si="89"/>
        <v>#DIV/0!</v>
      </c>
      <c r="AT400" s="55" t="e">
        <f t="shared" si="90"/>
        <v>#DIV/0!</v>
      </c>
      <c r="AU400" s="55">
        <f t="shared" si="91"/>
        <v>-1</v>
      </c>
    </row>
    <row r="401" spans="1:47" x14ac:dyDescent="0.25">
      <c r="A401" s="59">
        <v>2023</v>
      </c>
      <c r="B401" s="67">
        <v>3020101010701</v>
      </c>
      <c r="C401" s="61" t="s">
        <v>651</v>
      </c>
      <c r="D401" s="62"/>
      <c r="E401" s="62"/>
      <c r="F401" s="62"/>
      <c r="G401" s="62"/>
      <c r="H401" s="62"/>
      <c r="I401" s="62"/>
      <c r="J401" s="62"/>
      <c r="K401" s="62"/>
      <c r="L401" s="62">
        <v>80000000</v>
      </c>
      <c r="M401" s="62"/>
      <c r="N401" s="62"/>
      <c r="O401" s="62"/>
      <c r="P401" s="62">
        <v>80000000</v>
      </c>
      <c r="R401" s="62">
        <v>0</v>
      </c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>
        <f t="shared" si="92"/>
        <v>0</v>
      </c>
      <c r="AF401" s="43">
        <v>3020101010701</v>
      </c>
      <c r="AG401" s="25" t="s">
        <v>651</v>
      </c>
      <c r="AH401" s="26">
        <v>0</v>
      </c>
      <c r="AI401" s="62" t="e">
        <f t="shared" si="93"/>
        <v>#DIV/0!</v>
      </c>
      <c r="AJ401" s="62" t="e">
        <f t="shared" si="80"/>
        <v>#DIV/0!</v>
      </c>
      <c r="AK401" s="62" t="e">
        <f t="shared" si="81"/>
        <v>#DIV/0!</v>
      </c>
      <c r="AL401" s="62" t="e">
        <f t="shared" si="82"/>
        <v>#DIV/0!</v>
      </c>
      <c r="AM401" s="62" t="e">
        <f t="shared" si="83"/>
        <v>#DIV/0!</v>
      </c>
      <c r="AN401" s="62" t="e">
        <f t="shared" si="84"/>
        <v>#DIV/0!</v>
      </c>
      <c r="AO401" s="62" t="e">
        <f t="shared" si="85"/>
        <v>#DIV/0!</v>
      </c>
      <c r="AP401" s="62" t="e">
        <f t="shared" si="86"/>
        <v>#DIV/0!</v>
      </c>
      <c r="AQ401" s="62">
        <f t="shared" si="87"/>
        <v>-1</v>
      </c>
      <c r="AR401" s="62" t="e">
        <f t="shared" si="88"/>
        <v>#DIV/0!</v>
      </c>
      <c r="AS401" s="62" t="e">
        <f t="shared" si="89"/>
        <v>#DIV/0!</v>
      </c>
      <c r="AT401" s="62" t="e">
        <f t="shared" si="90"/>
        <v>#DIV/0!</v>
      </c>
      <c r="AU401" s="62">
        <f t="shared" si="91"/>
        <v>-1</v>
      </c>
    </row>
    <row r="402" spans="1:47" x14ac:dyDescent="0.25">
      <c r="A402" s="59">
        <v>2023</v>
      </c>
      <c r="B402" s="68">
        <v>3020101010702</v>
      </c>
      <c r="C402" s="61" t="s">
        <v>652</v>
      </c>
      <c r="D402" s="62"/>
      <c r="E402" s="62"/>
      <c r="F402" s="62"/>
      <c r="G402" s="62">
        <v>150000000</v>
      </c>
      <c r="H402" s="62"/>
      <c r="I402" s="62"/>
      <c r="J402" s="62"/>
      <c r="K402" s="62"/>
      <c r="L402" s="62"/>
      <c r="M402" s="62"/>
      <c r="N402" s="62"/>
      <c r="O402" s="62"/>
      <c r="P402" s="62">
        <v>150000000</v>
      </c>
      <c r="R402" s="62">
        <v>0</v>
      </c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>
        <f t="shared" si="92"/>
        <v>0</v>
      </c>
      <c r="AF402" s="44">
        <v>3020101010702</v>
      </c>
      <c r="AG402" s="25" t="s">
        <v>652</v>
      </c>
      <c r="AH402" s="26">
        <v>0</v>
      </c>
      <c r="AI402" s="62" t="e">
        <f t="shared" si="93"/>
        <v>#DIV/0!</v>
      </c>
      <c r="AJ402" s="62" t="e">
        <f t="shared" si="80"/>
        <v>#DIV/0!</v>
      </c>
      <c r="AK402" s="62" t="e">
        <f t="shared" si="81"/>
        <v>#DIV/0!</v>
      </c>
      <c r="AL402" s="62">
        <f t="shared" si="82"/>
        <v>-1</v>
      </c>
      <c r="AM402" s="62" t="e">
        <f t="shared" si="83"/>
        <v>#DIV/0!</v>
      </c>
      <c r="AN402" s="62" t="e">
        <f t="shared" si="84"/>
        <v>#DIV/0!</v>
      </c>
      <c r="AO402" s="62" t="e">
        <f t="shared" si="85"/>
        <v>#DIV/0!</v>
      </c>
      <c r="AP402" s="62" t="e">
        <f t="shared" si="86"/>
        <v>#DIV/0!</v>
      </c>
      <c r="AQ402" s="62" t="e">
        <f t="shared" si="87"/>
        <v>#DIV/0!</v>
      </c>
      <c r="AR402" s="62" t="e">
        <f t="shared" si="88"/>
        <v>#DIV/0!</v>
      </c>
      <c r="AS402" s="62" t="e">
        <f t="shared" si="89"/>
        <v>#DIV/0!</v>
      </c>
      <c r="AT402" s="62" t="e">
        <f t="shared" si="90"/>
        <v>#DIV/0!</v>
      </c>
      <c r="AU402" s="62">
        <f t="shared" si="91"/>
        <v>-1</v>
      </c>
    </row>
    <row r="403" spans="1:47" x14ac:dyDescent="0.25">
      <c r="A403" s="59">
        <v>2023</v>
      </c>
      <c r="B403" s="69">
        <v>3020101010703</v>
      </c>
      <c r="C403" s="61" t="s">
        <v>653</v>
      </c>
      <c r="D403" s="62">
        <v>1183885403</v>
      </c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>
        <v>1183885403</v>
      </c>
      <c r="R403" s="62">
        <v>0</v>
      </c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>
        <f t="shared" si="92"/>
        <v>0</v>
      </c>
      <c r="AF403" s="45">
        <v>3020101010703</v>
      </c>
      <c r="AG403" s="25" t="s">
        <v>653</v>
      </c>
      <c r="AH403" s="26">
        <v>0</v>
      </c>
      <c r="AI403" s="62">
        <f t="shared" si="93"/>
        <v>-1</v>
      </c>
      <c r="AJ403" s="62" t="e">
        <f t="shared" si="80"/>
        <v>#DIV/0!</v>
      </c>
      <c r="AK403" s="62" t="e">
        <f t="shared" si="81"/>
        <v>#DIV/0!</v>
      </c>
      <c r="AL403" s="62" t="e">
        <f t="shared" si="82"/>
        <v>#DIV/0!</v>
      </c>
      <c r="AM403" s="62" t="e">
        <f t="shared" si="83"/>
        <v>#DIV/0!</v>
      </c>
      <c r="AN403" s="62" t="e">
        <f t="shared" si="84"/>
        <v>#DIV/0!</v>
      </c>
      <c r="AO403" s="62" t="e">
        <f t="shared" si="85"/>
        <v>#DIV/0!</v>
      </c>
      <c r="AP403" s="62" t="e">
        <f t="shared" si="86"/>
        <v>#DIV/0!</v>
      </c>
      <c r="AQ403" s="62" t="e">
        <f t="shared" si="87"/>
        <v>#DIV/0!</v>
      </c>
      <c r="AR403" s="62" t="e">
        <f t="shared" si="88"/>
        <v>#DIV/0!</v>
      </c>
      <c r="AS403" s="62" t="e">
        <f t="shared" si="89"/>
        <v>#DIV/0!</v>
      </c>
      <c r="AT403" s="62" t="e">
        <f t="shared" si="90"/>
        <v>#DIV/0!</v>
      </c>
      <c r="AU403" s="62">
        <f t="shared" si="91"/>
        <v>-1</v>
      </c>
    </row>
    <row r="404" spans="1:47" x14ac:dyDescent="0.25">
      <c r="A404" s="56">
        <v>2023</v>
      </c>
      <c r="B404" s="57">
        <v>30201010108</v>
      </c>
      <c r="C404" s="58" t="s">
        <v>654</v>
      </c>
      <c r="D404" s="55">
        <v>0</v>
      </c>
      <c r="E404" s="55">
        <v>0</v>
      </c>
      <c r="F404" s="55">
        <v>0</v>
      </c>
      <c r="G404" s="55">
        <v>0</v>
      </c>
      <c r="H404" s="55">
        <v>0</v>
      </c>
      <c r="I404" s="55">
        <v>0</v>
      </c>
      <c r="J404" s="55">
        <v>0</v>
      </c>
      <c r="K404" s="55">
        <v>0</v>
      </c>
      <c r="L404" s="55">
        <v>10000000</v>
      </c>
      <c r="M404" s="55">
        <v>0</v>
      </c>
      <c r="N404" s="55">
        <v>0</v>
      </c>
      <c r="O404" s="55">
        <v>0</v>
      </c>
      <c r="P404" s="55">
        <v>10000000</v>
      </c>
      <c r="R404" s="55">
        <v>0</v>
      </c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>
        <f t="shared" si="92"/>
        <v>0</v>
      </c>
      <c r="AF404" s="14">
        <v>30201010108</v>
      </c>
      <c r="AG404" s="9" t="s">
        <v>654</v>
      </c>
      <c r="AH404" s="10">
        <f>+AH405</f>
        <v>0</v>
      </c>
      <c r="AI404" s="55" t="e">
        <f t="shared" si="93"/>
        <v>#DIV/0!</v>
      </c>
      <c r="AJ404" s="55" t="e">
        <f t="shared" si="80"/>
        <v>#DIV/0!</v>
      </c>
      <c r="AK404" s="55" t="e">
        <f t="shared" si="81"/>
        <v>#DIV/0!</v>
      </c>
      <c r="AL404" s="55" t="e">
        <f t="shared" si="82"/>
        <v>#DIV/0!</v>
      </c>
      <c r="AM404" s="55" t="e">
        <f t="shared" si="83"/>
        <v>#DIV/0!</v>
      </c>
      <c r="AN404" s="55" t="e">
        <f t="shared" si="84"/>
        <v>#DIV/0!</v>
      </c>
      <c r="AO404" s="55" t="e">
        <f t="shared" si="85"/>
        <v>#DIV/0!</v>
      </c>
      <c r="AP404" s="55" t="e">
        <f t="shared" si="86"/>
        <v>#DIV/0!</v>
      </c>
      <c r="AQ404" s="55">
        <f t="shared" si="87"/>
        <v>-1</v>
      </c>
      <c r="AR404" s="55" t="e">
        <f t="shared" si="88"/>
        <v>#DIV/0!</v>
      </c>
      <c r="AS404" s="55" t="e">
        <f t="shared" si="89"/>
        <v>#DIV/0!</v>
      </c>
      <c r="AT404" s="55" t="e">
        <f t="shared" si="90"/>
        <v>#DIV/0!</v>
      </c>
      <c r="AU404" s="55">
        <f t="shared" si="91"/>
        <v>-1</v>
      </c>
    </row>
    <row r="405" spans="1:47" x14ac:dyDescent="0.25">
      <c r="A405" s="59">
        <v>2023</v>
      </c>
      <c r="B405" s="67">
        <v>3020101010801</v>
      </c>
      <c r="C405" s="61" t="s">
        <v>655</v>
      </c>
      <c r="D405" s="62"/>
      <c r="E405" s="62"/>
      <c r="F405" s="62"/>
      <c r="G405" s="62"/>
      <c r="H405" s="62"/>
      <c r="I405" s="62"/>
      <c r="J405" s="62"/>
      <c r="K405" s="62"/>
      <c r="L405" s="62">
        <v>10000000</v>
      </c>
      <c r="M405" s="62"/>
      <c r="N405" s="62"/>
      <c r="O405" s="62"/>
      <c r="P405" s="62">
        <v>10000000</v>
      </c>
      <c r="R405" s="62">
        <v>0</v>
      </c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>
        <f t="shared" si="92"/>
        <v>0</v>
      </c>
      <c r="AF405" s="43">
        <v>3020101010801</v>
      </c>
      <c r="AG405" s="25" t="s">
        <v>655</v>
      </c>
      <c r="AH405" s="26">
        <v>0</v>
      </c>
      <c r="AI405" s="62" t="e">
        <f t="shared" si="93"/>
        <v>#DIV/0!</v>
      </c>
      <c r="AJ405" s="62" t="e">
        <f t="shared" si="80"/>
        <v>#DIV/0!</v>
      </c>
      <c r="AK405" s="62" t="e">
        <f t="shared" si="81"/>
        <v>#DIV/0!</v>
      </c>
      <c r="AL405" s="62" t="e">
        <f t="shared" si="82"/>
        <v>#DIV/0!</v>
      </c>
      <c r="AM405" s="62" t="e">
        <f t="shared" si="83"/>
        <v>#DIV/0!</v>
      </c>
      <c r="AN405" s="62" t="e">
        <f t="shared" si="84"/>
        <v>#DIV/0!</v>
      </c>
      <c r="AO405" s="62" t="e">
        <f t="shared" si="85"/>
        <v>#DIV/0!</v>
      </c>
      <c r="AP405" s="62" t="e">
        <f t="shared" si="86"/>
        <v>#DIV/0!</v>
      </c>
      <c r="AQ405" s="62">
        <f t="shared" si="87"/>
        <v>-1</v>
      </c>
      <c r="AR405" s="62" t="e">
        <f t="shared" si="88"/>
        <v>#DIV/0!</v>
      </c>
      <c r="AS405" s="62" t="e">
        <f t="shared" si="89"/>
        <v>#DIV/0!</v>
      </c>
      <c r="AT405" s="62" t="e">
        <f t="shared" si="90"/>
        <v>#DIV/0!</v>
      </c>
      <c r="AU405" s="62">
        <f t="shared" si="91"/>
        <v>-1</v>
      </c>
    </row>
    <row r="406" spans="1:47" x14ac:dyDescent="0.25">
      <c r="A406" s="56">
        <v>2023</v>
      </c>
      <c r="B406" s="57">
        <v>30201010109</v>
      </c>
      <c r="C406" s="58" t="s">
        <v>656</v>
      </c>
      <c r="D406" s="55">
        <v>0</v>
      </c>
      <c r="E406" s="55">
        <v>130000000</v>
      </c>
      <c r="F406" s="55">
        <v>0</v>
      </c>
      <c r="G406" s="55">
        <v>20000000</v>
      </c>
      <c r="H406" s="55">
        <v>0</v>
      </c>
      <c r="I406" s="55">
        <v>0</v>
      </c>
      <c r="J406" s="55">
        <v>0</v>
      </c>
      <c r="K406" s="55">
        <v>0</v>
      </c>
      <c r="L406" s="55">
        <v>0</v>
      </c>
      <c r="M406" s="55">
        <v>0</v>
      </c>
      <c r="N406" s="55">
        <v>0</v>
      </c>
      <c r="O406" s="55">
        <v>0</v>
      </c>
      <c r="P406" s="55">
        <v>150000000</v>
      </c>
      <c r="R406" s="55">
        <v>0</v>
      </c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>
        <f t="shared" si="92"/>
        <v>0</v>
      </c>
      <c r="AF406" s="14">
        <v>30201010109</v>
      </c>
      <c r="AG406" s="9" t="s">
        <v>656</v>
      </c>
      <c r="AH406" s="10">
        <f>+AH407+AH408</f>
        <v>0</v>
      </c>
      <c r="AI406" s="55" t="e">
        <f t="shared" si="93"/>
        <v>#DIV/0!</v>
      </c>
      <c r="AJ406" s="55">
        <f t="shared" si="80"/>
        <v>-1</v>
      </c>
      <c r="AK406" s="55" t="e">
        <f t="shared" si="81"/>
        <v>#DIV/0!</v>
      </c>
      <c r="AL406" s="55">
        <f t="shared" si="82"/>
        <v>-1</v>
      </c>
      <c r="AM406" s="55" t="e">
        <f t="shared" si="83"/>
        <v>#DIV/0!</v>
      </c>
      <c r="AN406" s="55" t="e">
        <f t="shared" si="84"/>
        <v>#DIV/0!</v>
      </c>
      <c r="AO406" s="55" t="e">
        <f t="shared" si="85"/>
        <v>#DIV/0!</v>
      </c>
      <c r="AP406" s="55" t="e">
        <f t="shared" si="86"/>
        <v>#DIV/0!</v>
      </c>
      <c r="AQ406" s="55" t="e">
        <f t="shared" si="87"/>
        <v>#DIV/0!</v>
      </c>
      <c r="AR406" s="55" t="e">
        <f t="shared" si="88"/>
        <v>#DIV/0!</v>
      </c>
      <c r="AS406" s="55" t="e">
        <f t="shared" si="89"/>
        <v>#DIV/0!</v>
      </c>
      <c r="AT406" s="55" t="e">
        <f t="shared" si="90"/>
        <v>#DIV/0!</v>
      </c>
      <c r="AU406" s="55">
        <f t="shared" si="91"/>
        <v>-1</v>
      </c>
    </row>
    <row r="407" spans="1:47" x14ac:dyDescent="0.25">
      <c r="A407" s="59">
        <v>2023</v>
      </c>
      <c r="B407" s="68">
        <v>3020101010902</v>
      </c>
      <c r="C407" s="61" t="s">
        <v>657</v>
      </c>
      <c r="D407" s="62"/>
      <c r="E407" s="62"/>
      <c r="F407" s="62"/>
      <c r="G407" s="62">
        <v>20000000</v>
      </c>
      <c r="H407" s="62"/>
      <c r="I407" s="62"/>
      <c r="J407" s="62"/>
      <c r="K407" s="62"/>
      <c r="L407" s="62"/>
      <c r="M407" s="62"/>
      <c r="N407" s="62"/>
      <c r="O407" s="62"/>
      <c r="P407" s="62">
        <v>20000000</v>
      </c>
      <c r="R407" s="62">
        <v>0</v>
      </c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>
        <f t="shared" si="92"/>
        <v>0</v>
      </c>
      <c r="AF407" s="44">
        <v>3020101010902</v>
      </c>
      <c r="AG407" s="25" t="s">
        <v>657</v>
      </c>
      <c r="AH407" s="26">
        <v>0</v>
      </c>
      <c r="AI407" s="62" t="e">
        <f t="shared" si="93"/>
        <v>#DIV/0!</v>
      </c>
      <c r="AJ407" s="62" t="e">
        <f t="shared" si="80"/>
        <v>#DIV/0!</v>
      </c>
      <c r="AK407" s="62" t="e">
        <f t="shared" si="81"/>
        <v>#DIV/0!</v>
      </c>
      <c r="AL407" s="62">
        <f t="shared" si="82"/>
        <v>-1</v>
      </c>
      <c r="AM407" s="62" t="e">
        <f t="shared" si="83"/>
        <v>#DIV/0!</v>
      </c>
      <c r="AN407" s="62" t="e">
        <f t="shared" si="84"/>
        <v>#DIV/0!</v>
      </c>
      <c r="AO407" s="62" t="e">
        <f t="shared" si="85"/>
        <v>#DIV/0!</v>
      </c>
      <c r="AP407" s="62" t="e">
        <f t="shared" si="86"/>
        <v>#DIV/0!</v>
      </c>
      <c r="AQ407" s="62" t="e">
        <f t="shared" si="87"/>
        <v>#DIV/0!</v>
      </c>
      <c r="AR407" s="62" t="e">
        <f t="shared" si="88"/>
        <v>#DIV/0!</v>
      </c>
      <c r="AS407" s="62" t="e">
        <f t="shared" si="89"/>
        <v>#DIV/0!</v>
      </c>
      <c r="AT407" s="62" t="e">
        <f t="shared" si="90"/>
        <v>#DIV/0!</v>
      </c>
      <c r="AU407" s="62">
        <f t="shared" si="91"/>
        <v>-1</v>
      </c>
    </row>
    <row r="408" spans="1:47" x14ac:dyDescent="0.25">
      <c r="A408" s="59">
        <v>2023</v>
      </c>
      <c r="B408" s="69">
        <v>3020101010903</v>
      </c>
      <c r="C408" s="61" t="s">
        <v>658</v>
      </c>
      <c r="D408" s="62"/>
      <c r="E408" s="62">
        <v>130000000</v>
      </c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>
        <v>130000000</v>
      </c>
      <c r="R408" s="62">
        <v>0</v>
      </c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>
        <f t="shared" si="92"/>
        <v>0</v>
      </c>
      <c r="AF408" s="45">
        <v>3020101010903</v>
      </c>
      <c r="AG408" s="25" t="s">
        <v>658</v>
      </c>
      <c r="AH408" s="26">
        <v>0</v>
      </c>
      <c r="AI408" s="62" t="e">
        <f t="shared" si="93"/>
        <v>#DIV/0!</v>
      </c>
      <c r="AJ408" s="62">
        <f t="shared" ref="AJ408:AJ471" si="94">+(S408-E408)/E408</f>
        <v>-1</v>
      </c>
      <c r="AK408" s="62" t="e">
        <f t="shared" ref="AK408:AK471" si="95">+(T408-F408)/F408</f>
        <v>#DIV/0!</v>
      </c>
      <c r="AL408" s="62" t="e">
        <f t="shared" ref="AL408:AL471" si="96">+(U408-G408)/G408</f>
        <v>#DIV/0!</v>
      </c>
      <c r="AM408" s="62" t="e">
        <f t="shared" ref="AM408:AM471" si="97">+(V408-H408)/H408</f>
        <v>#DIV/0!</v>
      </c>
      <c r="AN408" s="62" t="e">
        <f t="shared" ref="AN408:AN471" si="98">+(W408-I408)/I408</f>
        <v>#DIV/0!</v>
      </c>
      <c r="AO408" s="62" t="e">
        <f t="shared" ref="AO408:AO471" si="99">+(X408-J408)/J408</f>
        <v>#DIV/0!</v>
      </c>
      <c r="AP408" s="62" t="e">
        <f t="shared" ref="AP408:AP471" si="100">+(Y408-K408)/K408</f>
        <v>#DIV/0!</v>
      </c>
      <c r="AQ408" s="62" t="e">
        <f t="shared" ref="AQ408:AQ471" si="101">+(Z408-L408)/L408</f>
        <v>#DIV/0!</v>
      </c>
      <c r="AR408" s="62" t="e">
        <f t="shared" ref="AR408:AR471" si="102">+(AA408-M408)/M408</f>
        <v>#DIV/0!</v>
      </c>
      <c r="AS408" s="62" t="e">
        <f t="shared" ref="AS408:AS471" si="103">+(AB408-N408)/N408</f>
        <v>#DIV/0!</v>
      </c>
      <c r="AT408" s="62" t="e">
        <f t="shared" ref="AT408:AT471" si="104">+(AC408-O408)/O408</f>
        <v>#DIV/0!</v>
      </c>
      <c r="AU408" s="62">
        <f t="shared" ref="AU408:AU471" si="105">+(AD408-P408)/P408</f>
        <v>-1</v>
      </c>
    </row>
    <row r="409" spans="1:47" x14ac:dyDescent="0.25">
      <c r="A409" s="56">
        <v>2023</v>
      </c>
      <c r="B409" s="57">
        <v>30201010110</v>
      </c>
      <c r="C409" s="58" t="s">
        <v>659</v>
      </c>
      <c r="D409" s="55">
        <v>0</v>
      </c>
      <c r="E409" s="55">
        <v>10000000</v>
      </c>
      <c r="F409" s="55">
        <v>0</v>
      </c>
      <c r="G409" s="55">
        <v>5000000</v>
      </c>
      <c r="H409" s="55">
        <v>0</v>
      </c>
      <c r="I409" s="55">
        <v>0</v>
      </c>
      <c r="J409" s="55">
        <v>0</v>
      </c>
      <c r="K409" s="55">
        <v>0</v>
      </c>
      <c r="L409" s="55">
        <v>0</v>
      </c>
      <c r="M409" s="55">
        <v>0</v>
      </c>
      <c r="N409" s="55">
        <v>0</v>
      </c>
      <c r="O409" s="55">
        <v>0</v>
      </c>
      <c r="P409" s="55">
        <v>15000000</v>
      </c>
      <c r="R409" s="55">
        <v>0</v>
      </c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>
        <f t="shared" si="92"/>
        <v>0</v>
      </c>
      <c r="AF409" s="14">
        <v>30201010110</v>
      </c>
      <c r="AG409" s="9" t="s">
        <v>659</v>
      </c>
      <c r="AH409" s="10">
        <f>+AH410+AH411</f>
        <v>0</v>
      </c>
      <c r="AI409" s="55" t="e">
        <f t="shared" si="93"/>
        <v>#DIV/0!</v>
      </c>
      <c r="AJ409" s="55">
        <f t="shared" si="94"/>
        <v>-1</v>
      </c>
      <c r="AK409" s="55" t="e">
        <f t="shared" si="95"/>
        <v>#DIV/0!</v>
      </c>
      <c r="AL409" s="55">
        <f t="shared" si="96"/>
        <v>-1</v>
      </c>
      <c r="AM409" s="55" t="e">
        <f t="shared" si="97"/>
        <v>#DIV/0!</v>
      </c>
      <c r="AN409" s="55" t="e">
        <f t="shared" si="98"/>
        <v>#DIV/0!</v>
      </c>
      <c r="AO409" s="55" t="e">
        <f t="shared" si="99"/>
        <v>#DIV/0!</v>
      </c>
      <c r="AP409" s="55" t="e">
        <f t="shared" si="100"/>
        <v>#DIV/0!</v>
      </c>
      <c r="AQ409" s="55" t="e">
        <f t="shared" si="101"/>
        <v>#DIV/0!</v>
      </c>
      <c r="AR409" s="55" t="e">
        <f t="shared" si="102"/>
        <v>#DIV/0!</v>
      </c>
      <c r="AS409" s="55" t="e">
        <f t="shared" si="103"/>
        <v>#DIV/0!</v>
      </c>
      <c r="AT409" s="55" t="e">
        <f t="shared" si="104"/>
        <v>#DIV/0!</v>
      </c>
      <c r="AU409" s="55">
        <f t="shared" si="105"/>
        <v>-1</v>
      </c>
    </row>
    <row r="410" spans="1:47" x14ac:dyDescent="0.25">
      <c r="A410" s="59">
        <v>2023</v>
      </c>
      <c r="B410" s="68">
        <v>3020101011002</v>
      </c>
      <c r="C410" s="61" t="s">
        <v>660</v>
      </c>
      <c r="D410" s="62"/>
      <c r="E410" s="62"/>
      <c r="F410" s="62"/>
      <c r="G410" s="62">
        <v>5000000</v>
      </c>
      <c r="H410" s="62"/>
      <c r="I410" s="62"/>
      <c r="J410" s="62"/>
      <c r="K410" s="62"/>
      <c r="L410" s="62"/>
      <c r="M410" s="62"/>
      <c r="N410" s="62"/>
      <c r="O410" s="62"/>
      <c r="P410" s="62">
        <v>5000000</v>
      </c>
      <c r="R410" s="62">
        <v>0</v>
      </c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>
        <f t="shared" si="92"/>
        <v>0</v>
      </c>
      <c r="AF410" s="44">
        <v>3020101011002</v>
      </c>
      <c r="AG410" s="25" t="s">
        <v>660</v>
      </c>
      <c r="AH410" s="26">
        <v>0</v>
      </c>
      <c r="AI410" s="62" t="e">
        <f t="shared" si="93"/>
        <v>#DIV/0!</v>
      </c>
      <c r="AJ410" s="62" t="e">
        <f t="shared" si="94"/>
        <v>#DIV/0!</v>
      </c>
      <c r="AK410" s="62" t="e">
        <f t="shared" si="95"/>
        <v>#DIV/0!</v>
      </c>
      <c r="AL410" s="62">
        <f t="shared" si="96"/>
        <v>-1</v>
      </c>
      <c r="AM410" s="62" t="e">
        <f t="shared" si="97"/>
        <v>#DIV/0!</v>
      </c>
      <c r="AN410" s="62" t="e">
        <f t="shared" si="98"/>
        <v>#DIV/0!</v>
      </c>
      <c r="AO410" s="62" t="e">
        <f t="shared" si="99"/>
        <v>#DIV/0!</v>
      </c>
      <c r="AP410" s="62" t="e">
        <f t="shared" si="100"/>
        <v>#DIV/0!</v>
      </c>
      <c r="AQ410" s="62" t="e">
        <f t="shared" si="101"/>
        <v>#DIV/0!</v>
      </c>
      <c r="AR410" s="62" t="e">
        <f t="shared" si="102"/>
        <v>#DIV/0!</v>
      </c>
      <c r="AS410" s="62" t="e">
        <f t="shared" si="103"/>
        <v>#DIV/0!</v>
      </c>
      <c r="AT410" s="62" t="e">
        <f t="shared" si="104"/>
        <v>#DIV/0!</v>
      </c>
      <c r="AU410" s="62">
        <f t="shared" si="105"/>
        <v>-1</v>
      </c>
    </row>
    <row r="411" spans="1:47" x14ac:dyDescent="0.25">
      <c r="A411" s="59">
        <v>2023</v>
      </c>
      <c r="B411" s="69">
        <v>3020101011003</v>
      </c>
      <c r="C411" s="61" t="s">
        <v>661</v>
      </c>
      <c r="D411" s="62"/>
      <c r="E411" s="62">
        <v>10000000</v>
      </c>
      <c r="F411" s="62"/>
      <c r="G411" s="62">
        <v>0</v>
      </c>
      <c r="H411" s="62"/>
      <c r="I411" s="62"/>
      <c r="J411" s="62"/>
      <c r="K411" s="62"/>
      <c r="L411" s="62"/>
      <c r="M411" s="62"/>
      <c r="N411" s="62"/>
      <c r="O411" s="62"/>
      <c r="P411" s="62">
        <v>10000000</v>
      </c>
      <c r="R411" s="62">
        <v>0</v>
      </c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>
        <f t="shared" si="92"/>
        <v>0</v>
      </c>
      <c r="AF411" s="45">
        <v>3020101011003</v>
      </c>
      <c r="AG411" s="25" t="s">
        <v>661</v>
      </c>
      <c r="AH411" s="26">
        <v>0</v>
      </c>
      <c r="AI411" s="62" t="e">
        <f t="shared" si="93"/>
        <v>#DIV/0!</v>
      </c>
      <c r="AJ411" s="62">
        <f t="shared" si="94"/>
        <v>-1</v>
      </c>
      <c r="AK411" s="62" t="e">
        <f t="shared" si="95"/>
        <v>#DIV/0!</v>
      </c>
      <c r="AL411" s="62" t="e">
        <f t="shared" si="96"/>
        <v>#DIV/0!</v>
      </c>
      <c r="AM411" s="62" t="e">
        <f t="shared" si="97"/>
        <v>#DIV/0!</v>
      </c>
      <c r="AN411" s="62" t="e">
        <f t="shared" si="98"/>
        <v>#DIV/0!</v>
      </c>
      <c r="AO411" s="62" t="e">
        <f t="shared" si="99"/>
        <v>#DIV/0!</v>
      </c>
      <c r="AP411" s="62" t="e">
        <f t="shared" si="100"/>
        <v>#DIV/0!</v>
      </c>
      <c r="AQ411" s="62" t="e">
        <f t="shared" si="101"/>
        <v>#DIV/0!</v>
      </c>
      <c r="AR411" s="62" t="e">
        <f t="shared" si="102"/>
        <v>#DIV/0!</v>
      </c>
      <c r="AS411" s="62" t="e">
        <f t="shared" si="103"/>
        <v>#DIV/0!</v>
      </c>
      <c r="AT411" s="62" t="e">
        <f t="shared" si="104"/>
        <v>#DIV/0!</v>
      </c>
      <c r="AU411" s="62">
        <f t="shared" si="105"/>
        <v>-1</v>
      </c>
    </row>
    <row r="412" spans="1:47" x14ac:dyDescent="0.25">
      <c r="A412" s="56">
        <v>2023</v>
      </c>
      <c r="B412" s="57">
        <v>30201010111</v>
      </c>
      <c r="C412" s="58" t="s">
        <v>662</v>
      </c>
      <c r="D412" s="55">
        <v>0</v>
      </c>
      <c r="E412" s="55">
        <v>448000000</v>
      </c>
      <c r="F412" s="55">
        <v>0</v>
      </c>
      <c r="G412" s="55">
        <v>50000000</v>
      </c>
      <c r="H412" s="55">
        <v>0</v>
      </c>
      <c r="I412" s="55">
        <v>0</v>
      </c>
      <c r="J412" s="55">
        <v>0</v>
      </c>
      <c r="K412" s="55">
        <v>0</v>
      </c>
      <c r="L412" s="55">
        <v>100000000</v>
      </c>
      <c r="M412" s="55">
        <v>0</v>
      </c>
      <c r="N412" s="55">
        <v>0</v>
      </c>
      <c r="O412" s="55">
        <v>0</v>
      </c>
      <c r="P412" s="55">
        <v>598000000</v>
      </c>
      <c r="R412" s="55">
        <v>0</v>
      </c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>
        <f t="shared" si="92"/>
        <v>0</v>
      </c>
      <c r="AF412" s="14">
        <v>30201010111</v>
      </c>
      <c r="AG412" s="9" t="s">
        <v>662</v>
      </c>
      <c r="AH412" s="10">
        <f>+AH413+AH414+AH415</f>
        <v>0</v>
      </c>
      <c r="AI412" s="55" t="e">
        <f t="shared" si="93"/>
        <v>#DIV/0!</v>
      </c>
      <c r="AJ412" s="55">
        <f t="shared" si="94"/>
        <v>-1</v>
      </c>
      <c r="AK412" s="55" t="e">
        <f t="shared" si="95"/>
        <v>#DIV/0!</v>
      </c>
      <c r="AL412" s="55">
        <f t="shared" si="96"/>
        <v>-1</v>
      </c>
      <c r="AM412" s="55" t="e">
        <f t="shared" si="97"/>
        <v>#DIV/0!</v>
      </c>
      <c r="AN412" s="55" t="e">
        <f t="shared" si="98"/>
        <v>#DIV/0!</v>
      </c>
      <c r="AO412" s="55" t="e">
        <f t="shared" si="99"/>
        <v>#DIV/0!</v>
      </c>
      <c r="AP412" s="55" t="e">
        <f t="shared" si="100"/>
        <v>#DIV/0!</v>
      </c>
      <c r="AQ412" s="55">
        <f t="shared" si="101"/>
        <v>-1</v>
      </c>
      <c r="AR412" s="55" t="e">
        <f t="shared" si="102"/>
        <v>#DIV/0!</v>
      </c>
      <c r="AS412" s="55" t="e">
        <f t="shared" si="103"/>
        <v>#DIV/0!</v>
      </c>
      <c r="AT412" s="55" t="e">
        <f t="shared" si="104"/>
        <v>#DIV/0!</v>
      </c>
      <c r="AU412" s="55">
        <f t="shared" si="105"/>
        <v>-1</v>
      </c>
    </row>
    <row r="413" spans="1:47" x14ac:dyDescent="0.25">
      <c r="A413" s="59">
        <v>2023</v>
      </c>
      <c r="B413" s="67">
        <v>3020101011101</v>
      </c>
      <c r="C413" s="61" t="s">
        <v>663</v>
      </c>
      <c r="D413" s="62"/>
      <c r="E413" s="62"/>
      <c r="F413" s="62"/>
      <c r="G413" s="62"/>
      <c r="H413" s="62"/>
      <c r="I413" s="62"/>
      <c r="J413" s="62"/>
      <c r="K413" s="62"/>
      <c r="L413" s="62">
        <v>100000000</v>
      </c>
      <c r="M413" s="62"/>
      <c r="N413" s="62"/>
      <c r="O413" s="62"/>
      <c r="P413" s="62">
        <v>100000000</v>
      </c>
      <c r="R413" s="62">
        <v>0</v>
      </c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>
        <f t="shared" si="92"/>
        <v>0</v>
      </c>
      <c r="AF413" s="43">
        <v>3020101011101</v>
      </c>
      <c r="AG413" s="25" t="s">
        <v>663</v>
      </c>
      <c r="AH413" s="26">
        <v>0</v>
      </c>
      <c r="AI413" s="62" t="e">
        <f t="shared" si="93"/>
        <v>#DIV/0!</v>
      </c>
      <c r="AJ413" s="62" t="e">
        <f t="shared" si="94"/>
        <v>#DIV/0!</v>
      </c>
      <c r="AK413" s="62" t="e">
        <f t="shared" si="95"/>
        <v>#DIV/0!</v>
      </c>
      <c r="AL413" s="62" t="e">
        <f t="shared" si="96"/>
        <v>#DIV/0!</v>
      </c>
      <c r="AM413" s="62" t="e">
        <f t="shared" si="97"/>
        <v>#DIV/0!</v>
      </c>
      <c r="AN413" s="62" t="e">
        <f t="shared" si="98"/>
        <v>#DIV/0!</v>
      </c>
      <c r="AO413" s="62" t="e">
        <f t="shared" si="99"/>
        <v>#DIV/0!</v>
      </c>
      <c r="AP413" s="62" t="e">
        <f t="shared" si="100"/>
        <v>#DIV/0!</v>
      </c>
      <c r="AQ413" s="62">
        <f t="shared" si="101"/>
        <v>-1</v>
      </c>
      <c r="AR413" s="62" t="e">
        <f t="shared" si="102"/>
        <v>#DIV/0!</v>
      </c>
      <c r="AS413" s="62" t="e">
        <f t="shared" si="103"/>
        <v>#DIV/0!</v>
      </c>
      <c r="AT413" s="62" t="e">
        <f t="shared" si="104"/>
        <v>#DIV/0!</v>
      </c>
      <c r="AU413" s="62">
        <f t="shared" si="105"/>
        <v>-1</v>
      </c>
    </row>
    <row r="414" spans="1:47" x14ac:dyDescent="0.25">
      <c r="A414" s="59">
        <v>2023</v>
      </c>
      <c r="B414" s="68">
        <v>3020101011102</v>
      </c>
      <c r="C414" s="61" t="s">
        <v>664</v>
      </c>
      <c r="D414" s="62"/>
      <c r="E414" s="62"/>
      <c r="F414" s="62"/>
      <c r="G414" s="62">
        <v>50000000</v>
      </c>
      <c r="H414" s="62"/>
      <c r="I414" s="62"/>
      <c r="J414" s="62"/>
      <c r="K414" s="62"/>
      <c r="L414" s="62"/>
      <c r="M414" s="62"/>
      <c r="N414" s="62"/>
      <c r="O414" s="62"/>
      <c r="P414" s="62">
        <v>50000000</v>
      </c>
      <c r="R414" s="62">
        <v>0</v>
      </c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>
        <f t="shared" si="92"/>
        <v>0</v>
      </c>
      <c r="AF414" s="44">
        <v>3020101011102</v>
      </c>
      <c r="AG414" s="25" t="s">
        <v>664</v>
      </c>
      <c r="AH414" s="26">
        <v>0</v>
      </c>
      <c r="AI414" s="62" t="e">
        <f t="shared" si="93"/>
        <v>#DIV/0!</v>
      </c>
      <c r="AJ414" s="62" t="e">
        <f t="shared" si="94"/>
        <v>#DIV/0!</v>
      </c>
      <c r="AK414" s="62" t="e">
        <f t="shared" si="95"/>
        <v>#DIV/0!</v>
      </c>
      <c r="AL414" s="62">
        <f t="shared" si="96"/>
        <v>-1</v>
      </c>
      <c r="AM414" s="62" t="e">
        <f t="shared" si="97"/>
        <v>#DIV/0!</v>
      </c>
      <c r="AN414" s="62" t="e">
        <f t="shared" si="98"/>
        <v>#DIV/0!</v>
      </c>
      <c r="AO414" s="62" t="e">
        <f t="shared" si="99"/>
        <v>#DIV/0!</v>
      </c>
      <c r="AP414" s="62" t="e">
        <f t="shared" si="100"/>
        <v>#DIV/0!</v>
      </c>
      <c r="AQ414" s="62" t="e">
        <f t="shared" si="101"/>
        <v>#DIV/0!</v>
      </c>
      <c r="AR414" s="62" t="e">
        <f t="shared" si="102"/>
        <v>#DIV/0!</v>
      </c>
      <c r="AS414" s="62" t="e">
        <f t="shared" si="103"/>
        <v>#DIV/0!</v>
      </c>
      <c r="AT414" s="62" t="e">
        <f t="shared" si="104"/>
        <v>#DIV/0!</v>
      </c>
      <c r="AU414" s="62">
        <f t="shared" si="105"/>
        <v>-1</v>
      </c>
    </row>
    <row r="415" spans="1:47" x14ac:dyDescent="0.25">
      <c r="A415" s="59">
        <v>2023</v>
      </c>
      <c r="B415" s="69">
        <v>3020101011103</v>
      </c>
      <c r="C415" s="61" t="s">
        <v>665</v>
      </c>
      <c r="D415" s="62"/>
      <c r="E415" s="62">
        <v>448000000</v>
      </c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>
        <v>448000000</v>
      </c>
      <c r="R415" s="62">
        <v>0</v>
      </c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>
        <f t="shared" si="92"/>
        <v>0</v>
      </c>
      <c r="AF415" s="45">
        <v>3020101011103</v>
      </c>
      <c r="AG415" s="25" t="s">
        <v>665</v>
      </c>
      <c r="AH415" s="26">
        <v>0</v>
      </c>
      <c r="AI415" s="62" t="e">
        <f t="shared" si="93"/>
        <v>#DIV/0!</v>
      </c>
      <c r="AJ415" s="62">
        <f t="shared" si="94"/>
        <v>-1</v>
      </c>
      <c r="AK415" s="62" t="e">
        <f t="shared" si="95"/>
        <v>#DIV/0!</v>
      </c>
      <c r="AL415" s="62" t="e">
        <f t="shared" si="96"/>
        <v>#DIV/0!</v>
      </c>
      <c r="AM415" s="62" t="e">
        <f t="shared" si="97"/>
        <v>#DIV/0!</v>
      </c>
      <c r="AN415" s="62" t="e">
        <f t="shared" si="98"/>
        <v>#DIV/0!</v>
      </c>
      <c r="AO415" s="62" t="e">
        <f t="shared" si="99"/>
        <v>#DIV/0!</v>
      </c>
      <c r="AP415" s="62" t="e">
        <f t="shared" si="100"/>
        <v>#DIV/0!</v>
      </c>
      <c r="AQ415" s="62" t="e">
        <f t="shared" si="101"/>
        <v>#DIV/0!</v>
      </c>
      <c r="AR415" s="62" t="e">
        <f t="shared" si="102"/>
        <v>#DIV/0!</v>
      </c>
      <c r="AS415" s="62" t="e">
        <f t="shared" si="103"/>
        <v>#DIV/0!</v>
      </c>
      <c r="AT415" s="62" t="e">
        <f t="shared" si="104"/>
        <v>#DIV/0!</v>
      </c>
      <c r="AU415" s="62">
        <f t="shared" si="105"/>
        <v>-1</v>
      </c>
    </row>
    <row r="416" spans="1:47" x14ac:dyDescent="0.25">
      <c r="A416" s="56">
        <v>2023</v>
      </c>
      <c r="B416" s="57">
        <v>30201010112</v>
      </c>
      <c r="C416" s="58" t="s">
        <v>666</v>
      </c>
      <c r="D416" s="55">
        <v>148000000</v>
      </c>
      <c r="E416" s="55">
        <v>0</v>
      </c>
      <c r="F416" s="55">
        <v>0</v>
      </c>
      <c r="G416" s="55">
        <v>0</v>
      </c>
      <c r="H416" s="55">
        <v>0</v>
      </c>
      <c r="I416" s="55">
        <v>0</v>
      </c>
      <c r="J416" s="55">
        <v>0</v>
      </c>
      <c r="K416" s="55">
        <v>0</v>
      </c>
      <c r="L416" s="55">
        <v>12000000</v>
      </c>
      <c r="M416" s="55">
        <v>0</v>
      </c>
      <c r="N416" s="55">
        <v>0</v>
      </c>
      <c r="O416" s="55">
        <v>0</v>
      </c>
      <c r="P416" s="55">
        <v>160000000</v>
      </c>
      <c r="R416" s="55">
        <v>0</v>
      </c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>
        <f t="shared" si="92"/>
        <v>0</v>
      </c>
      <c r="AF416" s="14">
        <v>30201010112</v>
      </c>
      <c r="AG416" s="9" t="s">
        <v>666</v>
      </c>
      <c r="AH416" s="10">
        <f>+AH417+AH418</f>
        <v>0</v>
      </c>
      <c r="AI416" s="55">
        <f t="shared" si="93"/>
        <v>-1</v>
      </c>
      <c r="AJ416" s="55" t="e">
        <f t="shared" si="94"/>
        <v>#DIV/0!</v>
      </c>
      <c r="AK416" s="55" t="e">
        <f t="shared" si="95"/>
        <v>#DIV/0!</v>
      </c>
      <c r="AL416" s="55" t="e">
        <f t="shared" si="96"/>
        <v>#DIV/0!</v>
      </c>
      <c r="AM416" s="55" t="e">
        <f t="shared" si="97"/>
        <v>#DIV/0!</v>
      </c>
      <c r="AN416" s="55" t="e">
        <f t="shared" si="98"/>
        <v>#DIV/0!</v>
      </c>
      <c r="AO416" s="55" t="e">
        <f t="shared" si="99"/>
        <v>#DIV/0!</v>
      </c>
      <c r="AP416" s="55" t="e">
        <f t="shared" si="100"/>
        <v>#DIV/0!</v>
      </c>
      <c r="AQ416" s="55">
        <f t="shared" si="101"/>
        <v>-1</v>
      </c>
      <c r="AR416" s="55" t="e">
        <f t="shared" si="102"/>
        <v>#DIV/0!</v>
      </c>
      <c r="AS416" s="55" t="e">
        <f t="shared" si="103"/>
        <v>#DIV/0!</v>
      </c>
      <c r="AT416" s="55" t="e">
        <f t="shared" si="104"/>
        <v>#DIV/0!</v>
      </c>
      <c r="AU416" s="55">
        <f t="shared" si="105"/>
        <v>-1</v>
      </c>
    </row>
    <row r="417" spans="1:47" x14ac:dyDescent="0.25">
      <c r="A417" s="59">
        <v>2023</v>
      </c>
      <c r="B417" s="67">
        <v>3020101011201</v>
      </c>
      <c r="C417" s="61" t="s">
        <v>667</v>
      </c>
      <c r="D417" s="62"/>
      <c r="E417" s="62"/>
      <c r="F417" s="62"/>
      <c r="G417" s="62"/>
      <c r="H417" s="62"/>
      <c r="I417" s="62"/>
      <c r="J417" s="62"/>
      <c r="K417" s="62"/>
      <c r="L417" s="62">
        <v>12000000</v>
      </c>
      <c r="M417" s="62"/>
      <c r="N417" s="62"/>
      <c r="O417" s="62"/>
      <c r="P417" s="62">
        <v>12000000</v>
      </c>
      <c r="R417" s="62">
        <v>0</v>
      </c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>
        <f t="shared" si="92"/>
        <v>0</v>
      </c>
      <c r="AF417" s="43">
        <v>3020101011201</v>
      </c>
      <c r="AG417" s="25" t="s">
        <v>667</v>
      </c>
      <c r="AH417" s="26">
        <v>0</v>
      </c>
      <c r="AI417" s="62" t="e">
        <f t="shared" si="93"/>
        <v>#DIV/0!</v>
      </c>
      <c r="AJ417" s="62" t="e">
        <f t="shared" si="94"/>
        <v>#DIV/0!</v>
      </c>
      <c r="AK417" s="62" t="e">
        <f t="shared" si="95"/>
        <v>#DIV/0!</v>
      </c>
      <c r="AL417" s="62" t="e">
        <f t="shared" si="96"/>
        <v>#DIV/0!</v>
      </c>
      <c r="AM417" s="62" t="e">
        <f t="shared" si="97"/>
        <v>#DIV/0!</v>
      </c>
      <c r="AN417" s="62" t="e">
        <f t="shared" si="98"/>
        <v>#DIV/0!</v>
      </c>
      <c r="AO417" s="62" t="e">
        <f t="shared" si="99"/>
        <v>#DIV/0!</v>
      </c>
      <c r="AP417" s="62" t="e">
        <f t="shared" si="100"/>
        <v>#DIV/0!</v>
      </c>
      <c r="AQ417" s="62">
        <f t="shared" si="101"/>
        <v>-1</v>
      </c>
      <c r="AR417" s="62" t="e">
        <f t="shared" si="102"/>
        <v>#DIV/0!</v>
      </c>
      <c r="AS417" s="62" t="e">
        <f t="shared" si="103"/>
        <v>#DIV/0!</v>
      </c>
      <c r="AT417" s="62" t="e">
        <f t="shared" si="104"/>
        <v>#DIV/0!</v>
      </c>
      <c r="AU417" s="62">
        <f t="shared" si="105"/>
        <v>-1</v>
      </c>
    </row>
    <row r="418" spans="1:47" x14ac:dyDescent="0.25">
      <c r="A418" s="59">
        <v>2023</v>
      </c>
      <c r="B418" s="69">
        <v>3020101011203</v>
      </c>
      <c r="C418" s="61" t="s">
        <v>668</v>
      </c>
      <c r="D418" s="62">
        <v>148000000</v>
      </c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>
        <v>148000000</v>
      </c>
      <c r="R418" s="62">
        <v>0</v>
      </c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>
        <f t="shared" si="92"/>
        <v>0</v>
      </c>
      <c r="AF418" s="45">
        <v>3020101011203</v>
      </c>
      <c r="AG418" s="25" t="s">
        <v>668</v>
      </c>
      <c r="AH418" s="26">
        <v>0</v>
      </c>
      <c r="AI418" s="62">
        <f t="shared" si="93"/>
        <v>-1</v>
      </c>
      <c r="AJ418" s="62" t="e">
        <f t="shared" si="94"/>
        <v>#DIV/0!</v>
      </c>
      <c r="AK418" s="62" t="e">
        <f t="shared" si="95"/>
        <v>#DIV/0!</v>
      </c>
      <c r="AL418" s="62" t="e">
        <f t="shared" si="96"/>
        <v>#DIV/0!</v>
      </c>
      <c r="AM418" s="62" t="e">
        <f t="shared" si="97"/>
        <v>#DIV/0!</v>
      </c>
      <c r="AN418" s="62" t="e">
        <f t="shared" si="98"/>
        <v>#DIV/0!</v>
      </c>
      <c r="AO418" s="62" t="e">
        <f t="shared" si="99"/>
        <v>#DIV/0!</v>
      </c>
      <c r="AP418" s="62" t="e">
        <f t="shared" si="100"/>
        <v>#DIV/0!</v>
      </c>
      <c r="AQ418" s="62" t="e">
        <f t="shared" si="101"/>
        <v>#DIV/0!</v>
      </c>
      <c r="AR418" s="62" t="e">
        <f t="shared" si="102"/>
        <v>#DIV/0!</v>
      </c>
      <c r="AS418" s="62" t="e">
        <f t="shared" si="103"/>
        <v>#DIV/0!</v>
      </c>
      <c r="AT418" s="62" t="e">
        <f t="shared" si="104"/>
        <v>#DIV/0!</v>
      </c>
      <c r="AU418" s="62">
        <f t="shared" si="105"/>
        <v>-1</v>
      </c>
    </row>
    <row r="419" spans="1:47" x14ac:dyDescent="0.25">
      <c r="A419" s="59">
        <v>2023</v>
      </c>
      <c r="B419" s="69">
        <v>30201010113</v>
      </c>
      <c r="C419" s="61" t="s">
        <v>669</v>
      </c>
      <c r="D419" s="62">
        <v>13333333.333333334</v>
      </c>
      <c r="E419" s="62">
        <v>13333333.333333334</v>
      </c>
      <c r="F419" s="62">
        <v>13333333.333333334</v>
      </c>
      <c r="G419" s="62">
        <v>13333333.333333334</v>
      </c>
      <c r="H419" s="62">
        <v>13333333.333333334</v>
      </c>
      <c r="I419" s="62">
        <v>13333333.333333334</v>
      </c>
      <c r="J419" s="62"/>
      <c r="K419" s="62"/>
      <c r="L419" s="62"/>
      <c r="M419" s="62"/>
      <c r="N419" s="62"/>
      <c r="O419" s="62"/>
      <c r="P419" s="62">
        <v>80000000</v>
      </c>
      <c r="R419" s="62">
        <v>31464900</v>
      </c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>
        <f t="shared" si="92"/>
        <v>31464900</v>
      </c>
      <c r="AF419" s="45">
        <v>30201010113</v>
      </c>
      <c r="AG419" s="25" t="s">
        <v>669</v>
      </c>
      <c r="AH419" s="26">
        <v>31464900</v>
      </c>
      <c r="AI419" s="62">
        <f t="shared" si="93"/>
        <v>1.3598674999999998</v>
      </c>
      <c r="AJ419" s="62">
        <f t="shared" si="94"/>
        <v>-1</v>
      </c>
      <c r="AK419" s="62">
        <f t="shared" si="95"/>
        <v>-1</v>
      </c>
      <c r="AL419" s="62">
        <f t="shared" si="96"/>
        <v>-1</v>
      </c>
      <c r="AM419" s="62">
        <f t="shared" si="97"/>
        <v>-1</v>
      </c>
      <c r="AN419" s="62">
        <f t="shared" si="98"/>
        <v>-1</v>
      </c>
      <c r="AO419" s="62" t="e">
        <f t="shared" si="99"/>
        <v>#DIV/0!</v>
      </c>
      <c r="AP419" s="62" t="e">
        <f t="shared" si="100"/>
        <v>#DIV/0!</v>
      </c>
      <c r="AQ419" s="62" t="e">
        <f t="shared" si="101"/>
        <v>#DIV/0!</v>
      </c>
      <c r="AR419" s="62" t="e">
        <f t="shared" si="102"/>
        <v>#DIV/0!</v>
      </c>
      <c r="AS419" s="62" t="e">
        <f t="shared" si="103"/>
        <v>#DIV/0!</v>
      </c>
      <c r="AT419" s="62" t="e">
        <f t="shared" si="104"/>
        <v>#DIV/0!</v>
      </c>
      <c r="AU419" s="62">
        <f t="shared" si="105"/>
        <v>-0.60668875</v>
      </c>
    </row>
    <row r="420" spans="1:47" x14ac:dyDescent="0.25">
      <c r="A420" s="56">
        <v>2023</v>
      </c>
      <c r="B420" s="57">
        <v>3020102</v>
      </c>
      <c r="C420" s="58" t="s">
        <v>670</v>
      </c>
      <c r="D420" s="55">
        <v>860816750</v>
      </c>
      <c r="E420" s="55">
        <v>0</v>
      </c>
      <c r="F420" s="55">
        <v>100000000</v>
      </c>
      <c r="G420" s="55">
        <v>61669038</v>
      </c>
      <c r="H420" s="55">
        <v>0</v>
      </c>
      <c r="I420" s="55">
        <v>0</v>
      </c>
      <c r="J420" s="55">
        <v>0</v>
      </c>
      <c r="K420" s="55">
        <v>0</v>
      </c>
      <c r="L420" s="55">
        <v>77514212</v>
      </c>
      <c r="M420" s="55">
        <v>0</v>
      </c>
      <c r="N420" s="55">
        <v>0</v>
      </c>
      <c r="O420" s="55">
        <v>0</v>
      </c>
      <c r="P420" s="55">
        <v>1100000000</v>
      </c>
      <c r="R420" s="55">
        <v>0</v>
      </c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>
        <f t="shared" si="92"/>
        <v>0</v>
      </c>
      <c r="AF420" s="11">
        <v>3020102</v>
      </c>
      <c r="AG420" s="5" t="s">
        <v>670</v>
      </c>
      <c r="AH420" s="6">
        <f>+AH421+AH425+AH429</f>
        <v>0</v>
      </c>
      <c r="AI420" s="55">
        <f t="shared" si="93"/>
        <v>-1</v>
      </c>
      <c r="AJ420" s="55" t="e">
        <f t="shared" si="94"/>
        <v>#DIV/0!</v>
      </c>
      <c r="AK420" s="55">
        <f t="shared" si="95"/>
        <v>-1</v>
      </c>
      <c r="AL420" s="55">
        <f t="shared" si="96"/>
        <v>-1</v>
      </c>
      <c r="AM420" s="55" t="e">
        <f t="shared" si="97"/>
        <v>#DIV/0!</v>
      </c>
      <c r="AN420" s="55" t="e">
        <f t="shared" si="98"/>
        <v>#DIV/0!</v>
      </c>
      <c r="AO420" s="55" t="e">
        <f t="shared" si="99"/>
        <v>#DIV/0!</v>
      </c>
      <c r="AP420" s="55" t="e">
        <f t="shared" si="100"/>
        <v>#DIV/0!</v>
      </c>
      <c r="AQ420" s="55">
        <f t="shared" si="101"/>
        <v>-1</v>
      </c>
      <c r="AR420" s="55" t="e">
        <f t="shared" si="102"/>
        <v>#DIV/0!</v>
      </c>
      <c r="AS420" s="55" t="e">
        <f t="shared" si="103"/>
        <v>#DIV/0!</v>
      </c>
      <c r="AT420" s="55" t="e">
        <f t="shared" si="104"/>
        <v>#DIV/0!</v>
      </c>
      <c r="AU420" s="55">
        <f t="shared" si="105"/>
        <v>-1</v>
      </c>
    </row>
    <row r="421" spans="1:47" x14ac:dyDescent="0.25">
      <c r="A421" s="56">
        <v>2023</v>
      </c>
      <c r="B421" s="57">
        <v>302010201</v>
      </c>
      <c r="C421" s="58" t="s">
        <v>671</v>
      </c>
      <c r="D421" s="55">
        <v>860816750</v>
      </c>
      <c r="E421" s="55">
        <v>0</v>
      </c>
      <c r="F421" s="55">
        <v>0</v>
      </c>
      <c r="G421" s="55">
        <v>40000000</v>
      </c>
      <c r="H421" s="55">
        <v>0</v>
      </c>
      <c r="I421" s="55">
        <v>0</v>
      </c>
      <c r="J421" s="55">
        <v>0</v>
      </c>
      <c r="K421" s="55">
        <v>0</v>
      </c>
      <c r="L421" s="55">
        <v>67514212</v>
      </c>
      <c r="M421" s="55">
        <v>0</v>
      </c>
      <c r="N421" s="55">
        <v>0</v>
      </c>
      <c r="O421" s="55">
        <v>0</v>
      </c>
      <c r="P421" s="55">
        <v>968330962</v>
      </c>
      <c r="R421" s="55">
        <v>0</v>
      </c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>
        <f t="shared" si="92"/>
        <v>0</v>
      </c>
      <c r="AF421" s="14">
        <v>302010201</v>
      </c>
      <c r="AG421" s="9" t="s">
        <v>671</v>
      </c>
      <c r="AH421" s="10">
        <f>+AH422+AH423+AH424</f>
        <v>0</v>
      </c>
      <c r="AI421" s="55">
        <f t="shared" si="93"/>
        <v>-1</v>
      </c>
      <c r="AJ421" s="55" t="e">
        <f t="shared" si="94"/>
        <v>#DIV/0!</v>
      </c>
      <c r="AK421" s="55" t="e">
        <f t="shared" si="95"/>
        <v>#DIV/0!</v>
      </c>
      <c r="AL421" s="55">
        <f t="shared" si="96"/>
        <v>-1</v>
      </c>
      <c r="AM421" s="55" t="e">
        <f t="shared" si="97"/>
        <v>#DIV/0!</v>
      </c>
      <c r="AN421" s="55" t="e">
        <f t="shared" si="98"/>
        <v>#DIV/0!</v>
      </c>
      <c r="AO421" s="55" t="e">
        <f t="shared" si="99"/>
        <v>#DIV/0!</v>
      </c>
      <c r="AP421" s="55" t="e">
        <f t="shared" si="100"/>
        <v>#DIV/0!</v>
      </c>
      <c r="AQ421" s="55">
        <f t="shared" si="101"/>
        <v>-1</v>
      </c>
      <c r="AR421" s="55" t="e">
        <f t="shared" si="102"/>
        <v>#DIV/0!</v>
      </c>
      <c r="AS421" s="55" t="e">
        <f t="shared" si="103"/>
        <v>#DIV/0!</v>
      </c>
      <c r="AT421" s="55" t="e">
        <f t="shared" si="104"/>
        <v>#DIV/0!</v>
      </c>
      <c r="AU421" s="55">
        <f t="shared" si="105"/>
        <v>-1</v>
      </c>
    </row>
    <row r="422" spans="1:47" x14ac:dyDescent="0.25">
      <c r="A422" s="59">
        <v>2023</v>
      </c>
      <c r="B422" s="67">
        <v>30201020101</v>
      </c>
      <c r="C422" s="61" t="s">
        <v>672</v>
      </c>
      <c r="D422" s="62"/>
      <c r="E422" s="62"/>
      <c r="F422" s="62"/>
      <c r="G422" s="62"/>
      <c r="H422" s="62"/>
      <c r="I422" s="62"/>
      <c r="J422" s="62"/>
      <c r="K422" s="62"/>
      <c r="L422" s="62">
        <v>67514212</v>
      </c>
      <c r="M422" s="62"/>
      <c r="N422" s="62"/>
      <c r="O422" s="62"/>
      <c r="P422" s="62">
        <v>67514212</v>
      </c>
      <c r="R422" s="62">
        <v>0</v>
      </c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>
        <f t="shared" si="92"/>
        <v>0</v>
      </c>
      <c r="AF422" s="43">
        <v>30201020101</v>
      </c>
      <c r="AG422" s="25" t="s">
        <v>672</v>
      </c>
      <c r="AH422" s="26">
        <v>0</v>
      </c>
      <c r="AI422" s="62" t="e">
        <f t="shared" si="93"/>
        <v>#DIV/0!</v>
      </c>
      <c r="AJ422" s="62" t="e">
        <f t="shared" si="94"/>
        <v>#DIV/0!</v>
      </c>
      <c r="AK422" s="62" t="e">
        <f t="shared" si="95"/>
        <v>#DIV/0!</v>
      </c>
      <c r="AL422" s="62" t="e">
        <f t="shared" si="96"/>
        <v>#DIV/0!</v>
      </c>
      <c r="AM422" s="62" t="e">
        <f t="shared" si="97"/>
        <v>#DIV/0!</v>
      </c>
      <c r="AN422" s="62" t="e">
        <f t="shared" si="98"/>
        <v>#DIV/0!</v>
      </c>
      <c r="AO422" s="62" t="e">
        <f t="shared" si="99"/>
        <v>#DIV/0!</v>
      </c>
      <c r="AP422" s="62" t="e">
        <f t="shared" si="100"/>
        <v>#DIV/0!</v>
      </c>
      <c r="AQ422" s="62">
        <f t="shared" si="101"/>
        <v>-1</v>
      </c>
      <c r="AR422" s="62" t="e">
        <f t="shared" si="102"/>
        <v>#DIV/0!</v>
      </c>
      <c r="AS422" s="62" t="e">
        <f t="shared" si="103"/>
        <v>#DIV/0!</v>
      </c>
      <c r="AT422" s="62" t="e">
        <f t="shared" si="104"/>
        <v>#DIV/0!</v>
      </c>
      <c r="AU422" s="62">
        <f t="shared" si="105"/>
        <v>-1</v>
      </c>
    </row>
    <row r="423" spans="1:47" x14ac:dyDescent="0.25">
      <c r="A423" s="59">
        <v>2023</v>
      </c>
      <c r="B423" s="68">
        <v>30201020102</v>
      </c>
      <c r="C423" s="61" t="s">
        <v>673</v>
      </c>
      <c r="D423" s="62"/>
      <c r="E423" s="62"/>
      <c r="F423" s="62"/>
      <c r="G423" s="62">
        <v>40000000</v>
      </c>
      <c r="H423" s="62"/>
      <c r="I423" s="62"/>
      <c r="J423" s="62"/>
      <c r="K423" s="62"/>
      <c r="L423" s="62"/>
      <c r="M423" s="62"/>
      <c r="N423" s="62"/>
      <c r="O423" s="62"/>
      <c r="P423" s="62">
        <v>40000000</v>
      </c>
      <c r="R423" s="62">
        <v>0</v>
      </c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>
        <f t="shared" si="92"/>
        <v>0</v>
      </c>
      <c r="AF423" s="44">
        <v>30201020102</v>
      </c>
      <c r="AG423" s="25" t="s">
        <v>673</v>
      </c>
      <c r="AH423" s="26">
        <v>0</v>
      </c>
      <c r="AI423" s="62" t="e">
        <f t="shared" si="93"/>
        <v>#DIV/0!</v>
      </c>
      <c r="AJ423" s="62" t="e">
        <f t="shared" si="94"/>
        <v>#DIV/0!</v>
      </c>
      <c r="AK423" s="62" t="e">
        <f t="shared" si="95"/>
        <v>#DIV/0!</v>
      </c>
      <c r="AL423" s="62">
        <f t="shared" si="96"/>
        <v>-1</v>
      </c>
      <c r="AM423" s="62" t="e">
        <f t="shared" si="97"/>
        <v>#DIV/0!</v>
      </c>
      <c r="AN423" s="62" t="e">
        <f t="shared" si="98"/>
        <v>#DIV/0!</v>
      </c>
      <c r="AO423" s="62" t="e">
        <f t="shared" si="99"/>
        <v>#DIV/0!</v>
      </c>
      <c r="AP423" s="62" t="e">
        <f t="shared" si="100"/>
        <v>#DIV/0!</v>
      </c>
      <c r="AQ423" s="62" t="e">
        <f t="shared" si="101"/>
        <v>#DIV/0!</v>
      </c>
      <c r="AR423" s="62" t="e">
        <f t="shared" si="102"/>
        <v>#DIV/0!</v>
      </c>
      <c r="AS423" s="62" t="e">
        <f t="shared" si="103"/>
        <v>#DIV/0!</v>
      </c>
      <c r="AT423" s="62" t="e">
        <f t="shared" si="104"/>
        <v>#DIV/0!</v>
      </c>
      <c r="AU423" s="62">
        <f t="shared" si="105"/>
        <v>-1</v>
      </c>
    </row>
    <row r="424" spans="1:47" x14ac:dyDescent="0.25">
      <c r="A424" s="59">
        <v>2023</v>
      </c>
      <c r="B424" s="69">
        <v>30201020103</v>
      </c>
      <c r="C424" s="61" t="s">
        <v>674</v>
      </c>
      <c r="D424" s="62">
        <v>860816750</v>
      </c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>
        <v>860816750</v>
      </c>
      <c r="R424" s="62">
        <v>0</v>
      </c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>
        <f t="shared" si="92"/>
        <v>0</v>
      </c>
      <c r="AF424" s="45">
        <v>30201020103</v>
      </c>
      <c r="AG424" s="25" t="s">
        <v>674</v>
      </c>
      <c r="AH424" s="26">
        <v>0</v>
      </c>
      <c r="AI424" s="62">
        <f t="shared" si="93"/>
        <v>-1</v>
      </c>
      <c r="AJ424" s="62" t="e">
        <f t="shared" si="94"/>
        <v>#DIV/0!</v>
      </c>
      <c r="AK424" s="62" t="e">
        <f t="shared" si="95"/>
        <v>#DIV/0!</v>
      </c>
      <c r="AL424" s="62" t="e">
        <f t="shared" si="96"/>
        <v>#DIV/0!</v>
      </c>
      <c r="AM424" s="62" t="e">
        <f t="shared" si="97"/>
        <v>#DIV/0!</v>
      </c>
      <c r="AN424" s="62" t="e">
        <f t="shared" si="98"/>
        <v>#DIV/0!</v>
      </c>
      <c r="AO424" s="62" t="e">
        <f t="shared" si="99"/>
        <v>#DIV/0!</v>
      </c>
      <c r="AP424" s="62" t="e">
        <f t="shared" si="100"/>
        <v>#DIV/0!</v>
      </c>
      <c r="AQ424" s="62" t="e">
        <f t="shared" si="101"/>
        <v>#DIV/0!</v>
      </c>
      <c r="AR424" s="62" t="e">
        <f t="shared" si="102"/>
        <v>#DIV/0!</v>
      </c>
      <c r="AS424" s="62" t="e">
        <f t="shared" si="103"/>
        <v>#DIV/0!</v>
      </c>
      <c r="AT424" s="62" t="e">
        <f t="shared" si="104"/>
        <v>#DIV/0!</v>
      </c>
      <c r="AU424" s="62">
        <f t="shared" si="105"/>
        <v>-1</v>
      </c>
    </row>
    <row r="425" spans="1:47" x14ac:dyDescent="0.25">
      <c r="A425" s="56">
        <v>2023</v>
      </c>
      <c r="B425" s="57">
        <v>302010202</v>
      </c>
      <c r="C425" s="58" t="s">
        <v>675</v>
      </c>
      <c r="D425" s="55">
        <v>0</v>
      </c>
      <c r="E425" s="55">
        <v>0</v>
      </c>
      <c r="F425" s="55">
        <v>100000000</v>
      </c>
      <c r="G425" s="55">
        <v>4732727</v>
      </c>
      <c r="H425" s="55">
        <v>0</v>
      </c>
      <c r="I425" s="55">
        <v>0</v>
      </c>
      <c r="J425" s="55">
        <v>0</v>
      </c>
      <c r="K425" s="55">
        <v>0</v>
      </c>
      <c r="L425" s="55">
        <v>10000000</v>
      </c>
      <c r="M425" s="55">
        <v>0</v>
      </c>
      <c r="N425" s="55">
        <v>0</v>
      </c>
      <c r="O425" s="55">
        <v>0</v>
      </c>
      <c r="P425" s="55">
        <v>114732727</v>
      </c>
      <c r="R425" s="55">
        <v>0</v>
      </c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>
        <f t="shared" ref="AD425:AD482" si="106">SUM(R425:AC425)</f>
        <v>0</v>
      </c>
      <c r="AF425" s="14">
        <v>302010202</v>
      </c>
      <c r="AG425" s="9" t="s">
        <v>675</v>
      </c>
      <c r="AH425" s="10">
        <f>+AH426+AH427+AH428</f>
        <v>0</v>
      </c>
      <c r="AI425" s="55" t="e">
        <f t="shared" si="93"/>
        <v>#DIV/0!</v>
      </c>
      <c r="AJ425" s="55" t="e">
        <f t="shared" si="94"/>
        <v>#DIV/0!</v>
      </c>
      <c r="AK425" s="55">
        <f t="shared" si="95"/>
        <v>-1</v>
      </c>
      <c r="AL425" s="55">
        <f t="shared" si="96"/>
        <v>-1</v>
      </c>
      <c r="AM425" s="55" t="e">
        <f t="shared" si="97"/>
        <v>#DIV/0!</v>
      </c>
      <c r="AN425" s="55" t="e">
        <f t="shared" si="98"/>
        <v>#DIV/0!</v>
      </c>
      <c r="AO425" s="55" t="e">
        <f t="shared" si="99"/>
        <v>#DIV/0!</v>
      </c>
      <c r="AP425" s="55" t="e">
        <f t="shared" si="100"/>
        <v>#DIV/0!</v>
      </c>
      <c r="AQ425" s="55">
        <f t="shared" si="101"/>
        <v>-1</v>
      </c>
      <c r="AR425" s="55" t="e">
        <f t="shared" si="102"/>
        <v>#DIV/0!</v>
      </c>
      <c r="AS425" s="55" t="e">
        <f t="shared" si="103"/>
        <v>#DIV/0!</v>
      </c>
      <c r="AT425" s="55" t="e">
        <f t="shared" si="104"/>
        <v>#DIV/0!</v>
      </c>
      <c r="AU425" s="55">
        <f t="shared" si="105"/>
        <v>-1</v>
      </c>
    </row>
    <row r="426" spans="1:47" x14ac:dyDescent="0.25">
      <c r="A426" s="59">
        <v>2023</v>
      </c>
      <c r="B426" s="67">
        <v>30201020201</v>
      </c>
      <c r="C426" s="61" t="s">
        <v>676</v>
      </c>
      <c r="D426" s="62"/>
      <c r="E426" s="62"/>
      <c r="F426" s="62"/>
      <c r="G426" s="62"/>
      <c r="H426" s="62"/>
      <c r="I426" s="62"/>
      <c r="J426" s="62"/>
      <c r="K426" s="62"/>
      <c r="L426" s="62">
        <v>10000000</v>
      </c>
      <c r="M426" s="62"/>
      <c r="N426" s="62"/>
      <c r="O426" s="62"/>
      <c r="P426" s="62">
        <v>10000000</v>
      </c>
      <c r="R426" s="62">
        <v>0</v>
      </c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>
        <f t="shared" si="106"/>
        <v>0</v>
      </c>
      <c r="AF426" s="43">
        <v>30201020201</v>
      </c>
      <c r="AG426" s="25" t="s">
        <v>676</v>
      </c>
      <c r="AH426" s="26">
        <v>0</v>
      </c>
      <c r="AI426" s="62" t="e">
        <f t="shared" si="93"/>
        <v>#DIV/0!</v>
      </c>
      <c r="AJ426" s="62" t="e">
        <f t="shared" si="94"/>
        <v>#DIV/0!</v>
      </c>
      <c r="AK426" s="62" t="e">
        <f t="shared" si="95"/>
        <v>#DIV/0!</v>
      </c>
      <c r="AL426" s="62" t="e">
        <f t="shared" si="96"/>
        <v>#DIV/0!</v>
      </c>
      <c r="AM426" s="62" t="e">
        <f t="shared" si="97"/>
        <v>#DIV/0!</v>
      </c>
      <c r="AN426" s="62" t="e">
        <f t="shared" si="98"/>
        <v>#DIV/0!</v>
      </c>
      <c r="AO426" s="62" t="e">
        <f t="shared" si="99"/>
        <v>#DIV/0!</v>
      </c>
      <c r="AP426" s="62" t="e">
        <f t="shared" si="100"/>
        <v>#DIV/0!</v>
      </c>
      <c r="AQ426" s="62">
        <f t="shared" si="101"/>
        <v>-1</v>
      </c>
      <c r="AR426" s="62" t="e">
        <f t="shared" si="102"/>
        <v>#DIV/0!</v>
      </c>
      <c r="AS426" s="62" t="e">
        <f t="shared" si="103"/>
        <v>#DIV/0!</v>
      </c>
      <c r="AT426" s="62" t="e">
        <f t="shared" si="104"/>
        <v>#DIV/0!</v>
      </c>
      <c r="AU426" s="62">
        <f t="shared" si="105"/>
        <v>-1</v>
      </c>
    </row>
    <row r="427" spans="1:47" x14ac:dyDescent="0.25">
      <c r="A427" s="59">
        <v>2023</v>
      </c>
      <c r="B427" s="68">
        <v>30201020202</v>
      </c>
      <c r="C427" s="61" t="s">
        <v>677</v>
      </c>
      <c r="D427" s="62"/>
      <c r="E427" s="62"/>
      <c r="F427" s="62"/>
      <c r="G427" s="62">
        <v>4732727</v>
      </c>
      <c r="H427" s="62"/>
      <c r="I427" s="62"/>
      <c r="J427" s="62"/>
      <c r="K427" s="62"/>
      <c r="L427" s="62">
        <v>0</v>
      </c>
      <c r="M427" s="62"/>
      <c r="N427" s="62"/>
      <c r="O427" s="62"/>
      <c r="P427" s="62">
        <v>4732727</v>
      </c>
      <c r="R427" s="62">
        <v>0</v>
      </c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>
        <f t="shared" si="106"/>
        <v>0</v>
      </c>
      <c r="AF427" s="44">
        <v>30201020202</v>
      </c>
      <c r="AG427" s="25" t="s">
        <v>677</v>
      </c>
      <c r="AH427" s="26">
        <v>0</v>
      </c>
      <c r="AI427" s="62" t="e">
        <f t="shared" si="93"/>
        <v>#DIV/0!</v>
      </c>
      <c r="AJ427" s="62" t="e">
        <f t="shared" si="94"/>
        <v>#DIV/0!</v>
      </c>
      <c r="AK427" s="62" t="e">
        <f t="shared" si="95"/>
        <v>#DIV/0!</v>
      </c>
      <c r="AL427" s="62">
        <f t="shared" si="96"/>
        <v>-1</v>
      </c>
      <c r="AM427" s="62" t="e">
        <f t="shared" si="97"/>
        <v>#DIV/0!</v>
      </c>
      <c r="AN427" s="62" t="e">
        <f t="shared" si="98"/>
        <v>#DIV/0!</v>
      </c>
      <c r="AO427" s="62" t="e">
        <f t="shared" si="99"/>
        <v>#DIV/0!</v>
      </c>
      <c r="AP427" s="62" t="e">
        <f t="shared" si="100"/>
        <v>#DIV/0!</v>
      </c>
      <c r="AQ427" s="62" t="e">
        <f t="shared" si="101"/>
        <v>#DIV/0!</v>
      </c>
      <c r="AR427" s="62" t="e">
        <f t="shared" si="102"/>
        <v>#DIV/0!</v>
      </c>
      <c r="AS427" s="62" t="e">
        <f t="shared" si="103"/>
        <v>#DIV/0!</v>
      </c>
      <c r="AT427" s="62" t="e">
        <f t="shared" si="104"/>
        <v>#DIV/0!</v>
      </c>
      <c r="AU427" s="62">
        <f t="shared" si="105"/>
        <v>-1</v>
      </c>
    </row>
    <row r="428" spans="1:47" x14ac:dyDescent="0.25">
      <c r="A428" s="59">
        <v>2023</v>
      </c>
      <c r="B428" s="69">
        <v>30201020203</v>
      </c>
      <c r="C428" s="61" t="s">
        <v>678</v>
      </c>
      <c r="D428" s="62"/>
      <c r="E428" s="62"/>
      <c r="F428" s="62">
        <v>100000000</v>
      </c>
      <c r="G428" s="62">
        <v>0</v>
      </c>
      <c r="H428" s="62"/>
      <c r="I428" s="62"/>
      <c r="J428" s="62"/>
      <c r="K428" s="62"/>
      <c r="L428" s="62"/>
      <c r="M428" s="62"/>
      <c r="N428" s="62"/>
      <c r="O428" s="62"/>
      <c r="P428" s="62">
        <v>100000000</v>
      </c>
      <c r="R428" s="62">
        <v>0</v>
      </c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>
        <f t="shared" si="106"/>
        <v>0</v>
      </c>
      <c r="AF428" s="45">
        <v>30201020203</v>
      </c>
      <c r="AG428" s="25" t="s">
        <v>678</v>
      </c>
      <c r="AH428" s="26">
        <v>0</v>
      </c>
      <c r="AI428" s="62" t="e">
        <f t="shared" si="93"/>
        <v>#DIV/0!</v>
      </c>
      <c r="AJ428" s="62" t="e">
        <f t="shared" si="94"/>
        <v>#DIV/0!</v>
      </c>
      <c r="AK428" s="62">
        <f t="shared" si="95"/>
        <v>-1</v>
      </c>
      <c r="AL428" s="62" t="e">
        <f t="shared" si="96"/>
        <v>#DIV/0!</v>
      </c>
      <c r="AM428" s="62" t="e">
        <f t="shared" si="97"/>
        <v>#DIV/0!</v>
      </c>
      <c r="AN428" s="62" t="e">
        <f t="shared" si="98"/>
        <v>#DIV/0!</v>
      </c>
      <c r="AO428" s="62" t="e">
        <f t="shared" si="99"/>
        <v>#DIV/0!</v>
      </c>
      <c r="AP428" s="62" t="e">
        <f t="shared" si="100"/>
        <v>#DIV/0!</v>
      </c>
      <c r="AQ428" s="62" t="e">
        <f t="shared" si="101"/>
        <v>#DIV/0!</v>
      </c>
      <c r="AR428" s="62" t="e">
        <f t="shared" si="102"/>
        <v>#DIV/0!</v>
      </c>
      <c r="AS428" s="62" t="e">
        <f t="shared" si="103"/>
        <v>#DIV/0!</v>
      </c>
      <c r="AT428" s="62" t="e">
        <f t="shared" si="104"/>
        <v>#DIV/0!</v>
      </c>
      <c r="AU428" s="62">
        <f t="shared" si="105"/>
        <v>-1</v>
      </c>
    </row>
    <row r="429" spans="1:47" x14ac:dyDescent="0.25">
      <c r="A429" s="56">
        <v>2023</v>
      </c>
      <c r="B429" s="57">
        <v>302010203</v>
      </c>
      <c r="C429" s="58" t="s">
        <v>679</v>
      </c>
      <c r="D429" s="55">
        <v>0</v>
      </c>
      <c r="E429" s="55">
        <v>0</v>
      </c>
      <c r="F429" s="55">
        <v>0</v>
      </c>
      <c r="G429" s="55">
        <v>16936311</v>
      </c>
      <c r="H429" s="55">
        <v>0</v>
      </c>
      <c r="I429" s="55">
        <v>0</v>
      </c>
      <c r="J429" s="55">
        <v>0</v>
      </c>
      <c r="K429" s="55">
        <v>0</v>
      </c>
      <c r="L429" s="55">
        <v>0</v>
      </c>
      <c r="M429" s="55">
        <v>0</v>
      </c>
      <c r="N429" s="55">
        <v>0</v>
      </c>
      <c r="O429" s="55">
        <v>0</v>
      </c>
      <c r="P429" s="55">
        <v>16936311</v>
      </c>
      <c r="R429" s="55">
        <v>0</v>
      </c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>
        <f t="shared" si="106"/>
        <v>0</v>
      </c>
      <c r="AF429" s="14">
        <v>302010203</v>
      </c>
      <c r="AG429" s="9" t="s">
        <v>679</v>
      </c>
      <c r="AH429" s="10">
        <f>+AH430</f>
        <v>0</v>
      </c>
      <c r="AI429" s="55" t="e">
        <f t="shared" si="93"/>
        <v>#DIV/0!</v>
      </c>
      <c r="AJ429" s="55" t="e">
        <f t="shared" si="94"/>
        <v>#DIV/0!</v>
      </c>
      <c r="AK429" s="55" t="e">
        <f t="shared" si="95"/>
        <v>#DIV/0!</v>
      </c>
      <c r="AL429" s="55">
        <f t="shared" si="96"/>
        <v>-1</v>
      </c>
      <c r="AM429" s="55" t="e">
        <f t="shared" si="97"/>
        <v>#DIV/0!</v>
      </c>
      <c r="AN429" s="55" t="e">
        <f t="shared" si="98"/>
        <v>#DIV/0!</v>
      </c>
      <c r="AO429" s="55" t="e">
        <f t="shared" si="99"/>
        <v>#DIV/0!</v>
      </c>
      <c r="AP429" s="55" t="e">
        <f t="shared" si="100"/>
        <v>#DIV/0!</v>
      </c>
      <c r="AQ429" s="55" t="e">
        <f t="shared" si="101"/>
        <v>#DIV/0!</v>
      </c>
      <c r="AR429" s="55" t="e">
        <f t="shared" si="102"/>
        <v>#DIV/0!</v>
      </c>
      <c r="AS429" s="55" t="e">
        <f t="shared" si="103"/>
        <v>#DIV/0!</v>
      </c>
      <c r="AT429" s="55" t="e">
        <f t="shared" si="104"/>
        <v>#DIV/0!</v>
      </c>
      <c r="AU429" s="55">
        <f t="shared" si="105"/>
        <v>-1</v>
      </c>
    </row>
    <row r="430" spans="1:47" x14ac:dyDescent="0.25">
      <c r="A430" s="59">
        <v>2023</v>
      </c>
      <c r="B430" s="68">
        <v>30201020302</v>
      </c>
      <c r="C430" s="61" t="s">
        <v>680</v>
      </c>
      <c r="D430" s="62"/>
      <c r="E430" s="62"/>
      <c r="F430" s="62"/>
      <c r="G430" s="62">
        <v>16936311</v>
      </c>
      <c r="H430" s="62"/>
      <c r="I430" s="62"/>
      <c r="J430" s="62"/>
      <c r="K430" s="62"/>
      <c r="L430" s="62"/>
      <c r="M430" s="62"/>
      <c r="N430" s="62"/>
      <c r="O430" s="62"/>
      <c r="P430" s="62">
        <v>16936311</v>
      </c>
      <c r="R430" s="62">
        <v>0</v>
      </c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>
        <f t="shared" si="106"/>
        <v>0</v>
      </c>
      <c r="AF430" s="44">
        <v>30201020302</v>
      </c>
      <c r="AG430" s="25" t="s">
        <v>680</v>
      </c>
      <c r="AH430" s="26">
        <v>0</v>
      </c>
      <c r="AI430" s="62" t="e">
        <f t="shared" si="93"/>
        <v>#DIV/0!</v>
      </c>
      <c r="AJ430" s="62" t="e">
        <f t="shared" si="94"/>
        <v>#DIV/0!</v>
      </c>
      <c r="AK430" s="62" t="e">
        <f t="shared" si="95"/>
        <v>#DIV/0!</v>
      </c>
      <c r="AL430" s="62">
        <f t="shared" si="96"/>
        <v>-1</v>
      </c>
      <c r="AM430" s="62" t="e">
        <f t="shared" si="97"/>
        <v>#DIV/0!</v>
      </c>
      <c r="AN430" s="62" t="e">
        <f t="shared" si="98"/>
        <v>#DIV/0!</v>
      </c>
      <c r="AO430" s="62" t="e">
        <f t="shared" si="99"/>
        <v>#DIV/0!</v>
      </c>
      <c r="AP430" s="62" t="e">
        <f t="shared" si="100"/>
        <v>#DIV/0!</v>
      </c>
      <c r="AQ430" s="62" t="e">
        <f t="shared" si="101"/>
        <v>#DIV/0!</v>
      </c>
      <c r="AR430" s="62" t="e">
        <f t="shared" si="102"/>
        <v>#DIV/0!</v>
      </c>
      <c r="AS430" s="62" t="e">
        <f t="shared" si="103"/>
        <v>#DIV/0!</v>
      </c>
      <c r="AT430" s="62" t="e">
        <f t="shared" si="104"/>
        <v>#DIV/0!</v>
      </c>
      <c r="AU430" s="62">
        <f t="shared" si="105"/>
        <v>-1</v>
      </c>
    </row>
    <row r="431" spans="1:47" x14ac:dyDescent="0.25">
      <c r="A431" s="56">
        <v>2023</v>
      </c>
      <c r="B431" s="57">
        <v>3020103</v>
      </c>
      <c r="C431" s="58" t="s">
        <v>681</v>
      </c>
      <c r="D431" s="55">
        <v>0</v>
      </c>
      <c r="E431" s="55">
        <v>350000000</v>
      </c>
      <c r="F431" s="55">
        <v>235000000</v>
      </c>
      <c r="G431" s="55">
        <v>48000000</v>
      </c>
      <c r="H431" s="55">
        <v>0</v>
      </c>
      <c r="I431" s="55">
        <v>0</v>
      </c>
      <c r="J431" s="55">
        <v>0</v>
      </c>
      <c r="K431" s="55">
        <v>0</v>
      </c>
      <c r="L431" s="55">
        <v>45014212</v>
      </c>
      <c r="M431" s="55">
        <v>0</v>
      </c>
      <c r="N431" s="55">
        <v>0</v>
      </c>
      <c r="O431" s="55">
        <v>0</v>
      </c>
      <c r="P431" s="55">
        <v>678014212</v>
      </c>
      <c r="R431" s="55">
        <v>0</v>
      </c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>
        <f t="shared" si="106"/>
        <v>0</v>
      </c>
      <c r="AF431" s="11">
        <v>3020103</v>
      </c>
      <c r="AG431" s="5" t="s">
        <v>681</v>
      </c>
      <c r="AH431" s="6">
        <f>+AH432+AH436+AH440+AH444+AH448</f>
        <v>0</v>
      </c>
      <c r="AI431" s="55" t="e">
        <f t="shared" si="93"/>
        <v>#DIV/0!</v>
      </c>
      <c r="AJ431" s="55">
        <f t="shared" si="94"/>
        <v>-1</v>
      </c>
      <c r="AK431" s="55">
        <f t="shared" si="95"/>
        <v>-1</v>
      </c>
      <c r="AL431" s="55">
        <f t="shared" si="96"/>
        <v>-1</v>
      </c>
      <c r="AM431" s="55" t="e">
        <f t="shared" si="97"/>
        <v>#DIV/0!</v>
      </c>
      <c r="AN431" s="55" t="e">
        <f t="shared" si="98"/>
        <v>#DIV/0!</v>
      </c>
      <c r="AO431" s="55" t="e">
        <f t="shared" si="99"/>
        <v>#DIV/0!</v>
      </c>
      <c r="AP431" s="55" t="e">
        <f t="shared" si="100"/>
        <v>#DIV/0!</v>
      </c>
      <c r="AQ431" s="55">
        <f t="shared" si="101"/>
        <v>-1</v>
      </c>
      <c r="AR431" s="55" t="e">
        <f t="shared" si="102"/>
        <v>#DIV/0!</v>
      </c>
      <c r="AS431" s="55" t="e">
        <f t="shared" si="103"/>
        <v>#DIV/0!</v>
      </c>
      <c r="AT431" s="55" t="e">
        <f t="shared" si="104"/>
        <v>#DIV/0!</v>
      </c>
      <c r="AU431" s="55">
        <f t="shared" si="105"/>
        <v>-1</v>
      </c>
    </row>
    <row r="432" spans="1:47" x14ac:dyDescent="0.25">
      <c r="A432" s="56">
        <v>2023</v>
      </c>
      <c r="B432" s="57">
        <v>302010301</v>
      </c>
      <c r="C432" s="58" t="s">
        <v>682</v>
      </c>
      <c r="D432" s="55">
        <v>0</v>
      </c>
      <c r="E432" s="55">
        <v>155000000</v>
      </c>
      <c r="F432" s="55">
        <v>0</v>
      </c>
      <c r="G432" s="55">
        <v>25000000</v>
      </c>
      <c r="H432" s="55">
        <v>0</v>
      </c>
      <c r="I432" s="55">
        <v>0</v>
      </c>
      <c r="J432" s="55">
        <v>0</v>
      </c>
      <c r="K432" s="55">
        <v>0</v>
      </c>
      <c r="L432" s="55">
        <v>20000000</v>
      </c>
      <c r="M432" s="55">
        <v>0</v>
      </c>
      <c r="N432" s="55">
        <v>0</v>
      </c>
      <c r="O432" s="55">
        <v>0</v>
      </c>
      <c r="P432" s="55">
        <v>200000000</v>
      </c>
      <c r="R432" s="55">
        <v>0</v>
      </c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>
        <f t="shared" si="106"/>
        <v>0</v>
      </c>
      <c r="AF432" s="14">
        <v>302010301</v>
      </c>
      <c r="AG432" s="9" t="s">
        <v>682</v>
      </c>
      <c r="AH432" s="10">
        <f>+AH433+AH434+AH435</f>
        <v>0</v>
      </c>
      <c r="AI432" s="55" t="e">
        <f t="shared" si="93"/>
        <v>#DIV/0!</v>
      </c>
      <c r="AJ432" s="55">
        <f t="shared" si="94"/>
        <v>-1</v>
      </c>
      <c r="AK432" s="55" t="e">
        <f t="shared" si="95"/>
        <v>#DIV/0!</v>
      </c>
      <c r="AL432" s="55">
        <f t="shared" si="96"/>
        <v>-1</v>
      </c>
      <c r="AM432" s="55" t="e">
        <f t="shared" si="97"/>
        <v>#DIV/0!</v>
      </c>
      <c r="AN432" s="55" t="e">
        <f t="shared" si="98"/>
        <v>#DIV/0!</v>
      </c>
      <c r="AO432" s="55" t="e">
        <f t="shared" si="99"/>
        <v>#DIV/0!</v>
      </c>
      <c r="AP432" s="55" t="e">
        <f t="shared" si="100"/>
        <v>#DIV/0!</v>
      </c>
      <c r="AQ432" s="55">
        <f t="shared" si="101"/>
        <v>-1</v>
      </c>
      <c r="AR432" s="55" t="e">
        <f t="shared" si="102"/>
        <v>#DIV/0!</v>
      </c>
      <c r="AS432" s="55" t="e">
        <f t="shared" si="103"/>
        <v>#DIV/0!</v>
      </c>
      <c r="AT432" s="55" t="e">
        <f t="shared" si="104"/>
        <v>#DIV/0!</v>
      </c>
      <c r="AU432" s="55">
        <f t="shared" si="105"/>
        <v>-1</v>
      </c>
    </row>
    <row r="433" spans="1:47" x14ac:dyDescent="0.25">
      <c r="A433" s="59">
        <v>2023</v>
      </c>
      <c r="B433" s="67">
        <v>30201030101</v>
      </c>
      <c r="C433" s="61" t="s">
        <v>683</v>
      </c>
      <c r="D433" s="62"/>
      <c r="E433" s="62"/>
      <c r="F433" s="62"/>
      <c r="G433" s="62"/>
      <c r="H433" s="62"/>
      <c r="I433" s="62"/>
      <c r="J433" s="62"/>
      <c r="K433" s="62"/>
      <c r="L433" s="62">
        <v>20000000</v>
      </c>
      <c r="M433" s="62"/>
      <c r="N433" s="62"/>
      <c r="O433" s="62"/>
      <c r="P433" s="62">
        <v>20000000</v>
      </c>
      <c r="R433" s="62">
        <v>0</v>
      </c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>
        <f t="shared" si="106"/>
        <v>0</v>
      </c>
      <c r="AF433" s="43">
        <v>30201030101</v>
      </c>
      <c r="AG433" s="25" t="s">
        <v>683</v>
      </c>
      <c r="AH433" s="26">
        <v>0</v>
      </c>
      <c r="AI433" s="62" t="e">
        <f t="shared" si="93"/>
        <v>#DIV/0!</v>
      </c>
      <c r="AJ433" s="62" t="e">
        <f t="shared" si="94"/>
        <v>#DIV/0!</v>
      </c>
      <c r="AK433" s="62" t="e">
        <f t="shared" si="95"/>
        <v>#DIV/0!</v>
      </c>
      <c r="AL433" s="62" t="e">
        <f t="shared" si="96"/>
        <v>#DIV/0!</v>
      </c>
      <c r="AM433" s="62" t="e">
        <f t="shared" si="97"/>
        <v>#DIV/0!</v>
      </c>
      <c r="AN433" s="62" t="e">
        <f t="shared" si="98"/>
        <v>#DIV/0!</v>
      </c>
      <c r="AO433" s="62" t="e">
        <f t="shared" si="99"/>
        <v>#DIV/0!</v>
      </c>
      <c r="AP433" s="62" t="e">
        <f t="shared" si="100"/>
        <v>#DIV/0!</v>
      </c>
      <c r="AQ433" s="62">
        <f t="shared" si="101"/>
        <v>-1</v>
      </c>
      <c r="AR433" s="62" t="e">
        <f t="shared" si="102"/>
        <v>#DIV/0!</v>
      </c>
      <c r="AS433" s="62" t="e">
        <f t="shared" si="103"/>
        <v>#DIV/0!</v>
      </c>
      <c r="AT433" s="62" t="e">
        <f t="shared" si="104"/>
        <v>#DIV/0!</v>
      </c>
      <c r="AU433" s="62">
        <f t="shared" si="105"/>
        <v>-1</v>
      </c>
    </row>
    <row r="434" spans="1:47" x14ac:dyDescent="0.25">
      <c r="A434" s="59">
        <v>2023</v>
      </c>
      <c r="B434" s="68">
        <v>30201030102</v>
      </c>
      <c r="C434" s="61" t="s">
        <v>684</v>
      </c>
      <c r="D434" s="62"/>
      <c r="E434" s="62"/>
      <c r="F434" s="62"/>
      <c r="G434" s="62">
        <v>25000000</v>
      </c>
      <c r="H434" s="62"/>
      <c r="I434" s="62"/>
      <c r="J434" s="62"/>
      <c r="K434" s="62"/>
      <c r="L434" s="62"/>
      <c r="M434" s="62"/>
      <c r="N434" s="62"/>
      <c r="O434" s="62"/>
      <c r="P434" s="62">
        <v>25000000</v>
      </c>
      <c r="R434" s="62">
        <v>0</v>
      </c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>
        <f t="shared" si="106"/>
        <v>0</v>
      </c>
      <c r="AF434" s="44">
        <v>30201030102</v>
      </c>
      <c r="AG434" s="25" t="s">
        <v>684</v>
      </c>
      <c r="AH434" s="26">
        <v>0</v>
      </c>
      <c r="AI434" s="62" t="e">
        <f t="shared" si="93"/>
        <v>#DIV/0!</v>
      </c>
      <c r="AJ434" s="62" t="e">
        <f t="shared" si="94"/>
        <v>#DIV/0!</v>
      </c>
      <c r="AK434" s="62" t="e">
        <f t="shared" si="95"/>
        <v>#DIV/0!</v>
      </c>
      <c r="AL434" s="62">
        <f t="shared" si="96"/>
        <v>-1</v>
      </c>
      <c r="AM434" s="62" t="e">
        <f t="shared" si="97"/>
        <v>#DIV/0!</v>
      </c>
      <c r="AN434" s="62" t="e">
        <f t="shared" si="98"/>
        <v>#DIV/0!</v>
      </c>
      <c r="AO434" s="62" t="e">
        <f t="shared" si="99"/>
        <v>#DIV/0!</v>
      </c>
      <c r="AP434" s="62" t="e">
        <f t="shared" si="100"/>
        <v>#DIV/0!</v>
      </c>
      <c r="AQ434" s="62" t="e">
        <f t="shared" si="101"/>
        <v>#DIV/0!</v>
      </c>
      <c r="AR434" s="62" t="e">
        <f t="shared" si="102"/>
        <v>#DIV/0!</v>
      </c>
      <c r="AS434" s="62" t="e">
        <f t="shared" si="103"/>
        <v>#DIV/0!</v>
      </c>
      <c r="AT434" s="62" t="e">
        <f t="shared" si="104"/>
        <v>#DIV/0!</v>
      </c>
      <c r="AU434" s="62">
        <f t="shared" si="105"/>
        <v>-1</v>
      </c>
    </row>
    <row r="435" spans="1:47" x14ac:dyDescent="0.25">
      <c r="A435" s="59">
        <v>2023</v>
      </c>
      <c r="B435" s="69">
        <v>30201030103</v>
      </c>
      <c r="C435" s="61" t="s">
        <v>685</v>
      </c>
      <c r="D435" s="62"/>
      <c r="E435" s="62">
        <v>155000000</v>
      </c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>
        <v>155000000</v>
      </c>
      <c r="R435" s="62">
        <v>0</v>
      </c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>
        <f t="shared" si="106"/>
        <v>0</v>
      </c>
      <c r="AF435" s="45">
        <v>30201030103</v>
      </c>
      <c r="AG435" s="25" t="s">
        <v>685</v>
      </c>
      <c r="AH435" s="26">
        <v>0</v>
      </c>
      <c r="AI435" s="62" t="e">
        <f t="shared" si="93"/>
        <v>#DIV/0!</v>
      </c>
      <c r="AJ435" s="62">
        <f t="shared" si="94"/>
        <v>-1</v>
      </c>
      <c r="AK435" s="62" t="e">
        <f t="shared" si="95"/>
        <v>#DIV/0!</v>
      </c>
      <c r="AL435" s="62" t="e">
        <f t="shared" si="96"/>
        <v>#DIV/0!</v>
      </c>
      <c r="AM435" s="62" t="e">
        <f t="shared" si="97"/>
        <v>#DIV/0!</v>
      </c>
      <c r="AN435" s="62" t="e">
        <f t="shared" si="98"/>
        <v>#DIV/0!</v>
      </c>
      <c r="AO435" s="62" t="e">
        <f t="shared" si="99"/>
        <v>#DIV/0!</v>
      </c>
      <c r="AP435" s="62" t="e">
        <f t="shared" si="100"/>
        <v>#DIV/0!</v>
      </c>
      <c r="AQ435" s="62" t="e">
        <f t="shared" si="101"/>
        <v>#DIV/0!</v>
      </c>
      <c r="AR435" s="62" t="e">
        <f t="shared" si="102"/>
        <v>#DIV/0!</v>
      </c>
      <c r="AS435" s="62" t="e">
        <f t="shared" si="103"/>
        <v>#DIV/0!</v>
      </c>
      <c r="AT435" s="62" t="e">
        <f t="shared" si="104"/>
        <v>#DIV/0!</v>
      </c>
      <c r="AU435" s="62">
        <f t="shared" si="105"/>
        <v>-1</v>
      </c>
    </row>
    <row r="436" spans="1:47" x14ac:dyDescent="0.25">
      <c r="A436" s="56">
        <v>2023</v>
      </c>
      <c r="B436" s="57">
        <v>302010302</v>
      </c>
      <c r="C436" s="58" t="s">
        <v>686</v>
      </c>
      <c r="D436" s="55">
        <v>0</v>
      </c>
      <c r="E436" s="55">
        <v>175000000</v>
      </c>
      <c r="F436" s="55">
        <v>0</v>
      </c>
      <c r="G436" s="55">
        <v>10000000</v>
      </c>
      <c r="H436" s="55">
        <v>0</v>
      </c>
      <c r="I436" s="55">
        <v>0</v>
      </c>
      <c r="J436" s="55">
        <v>0</v>
      </c>
      <c r="K436" s="55">
        <v>0</v>
      </c>
      <c r="L436" s="55">
        <v>15000000</v>
      </c>
      <c r="M436" s="55">
        <v>0</v>
      </c>
      <c r="N436" s="55">
        <v>0</v>
      </c>
      <c r="O436" s="55">
        <v>0</v>
      </c>
      <c r="P436" s="55">
        <v>200000000</v>
      </c>
      <c r="R436" s="55">
        <v>0</v>
      </c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>
        <f t="shared" si="106"/>
        <v>0</v>
      </c>
      <c r="AF436" s="14">
        <v>302010302</v>
      </c>
      <c r="AG436" s="9" t="s">
        <v>686</v>
      </c>
      <c r="AH436" s="10">
        <f>+AH437+AH438+AH439</f>
        <v>0</v>
      </c>
      <c r="AI436" s="55" t="e">
        <f t="shared" si="93"/>
        <v>#DIV/0!</v>
      </c>
      <c r="AJ436" s="55">
        <f t="shared" si="94"/>
        <v>-1</v>
      </c>
      <c r="AK436" s="55" t="e">
        <f t="shared" si="95"/>
        <v>#DIV/0!</v>
      </c>
      <c r="AL436" s="55">
        <f t="shared" si="96"/>
        <v>-1</v>
      </c>
      <c r="AM436" s="55" t="e">
        <f t="shared" si="97"/>
        <v>#DIV/0!</v>
      </c>
      <c r="AN436" s="55" t="e">
        <f t="shared" si="98"/>
        <v>#DIV/0!</v>
      </c>
      <c r="AO436" s="55" t="e">
        <f t="shared" si="99"/>
        <v>#DIV/0!</v>
      </c>
      <c r="AP436" s="55" t="e">
        <f t="shared" si="100"/>
        <v>#DIV/0!</v>
      </c>
      <c r="AQ436" s="55">
        <f t="shared" si="101"/>
        <v>-1</v>
      </c>
      <c r="AR436" s="55" t="e">
        <f t="shared" si="102"/>
        <v>#DIV/0!</v>
      </c>
      <c r="AS436" s="55" t="e">
        <f t="shared" si="103"/>
        <v>#DIV/0!</v>
      </c>
      <c r="AT436" s="55" t="e">
        <f t="shared" si="104"/>
        <v>#DIV/0!</v>
      </c>
      <c r="AU436" s="55">
        <f t="shared" si="105"/>
        <v>-1</v>
      </c>
    </row>
    <row r="437" spans="1:47" x14ac:dyDescent="0.25">
      <c r="A437" s="59">
        <v>2023</v>
      </c>
      <c r="B437" s="67">
        <v>30201030201</v>
      </c>
      <c r="C437" s="61" t="s">
        <v>687</v>
      </c>
      <c r="D437" s="62"/>
      <c r="E437" s="62"/>
      <c r="F437" s="62"/>
      <c r="G437" s="62"/>
      <c r="H437" s="62"/>
      <c r="I437" s="62"/>
      <c r="J437" s="62"/>
      <c r="K437" s="62"/>
      <c r="L437" s="62">
        <v>15000000</v>
      </c>
      <c r="M437" s="62"/>
      <c r="N437" s="62"/>
      <c r="O437" s="62"/>
      <c r="P437" s="62">
        <v>15000000</v>
      </c>
      <c r="R437" s="62">
        <v>0</v>
      </c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>
        <f t="shared" si="106"/>
        <v>0</v>
      </c>
      <c r="AF437" s="43">
        <v>30201030201</v>
      </c>
      <c r="AG437" s="25" t="s">
        <v>687</v>
      </c>
      <c r="AH437" s="26">
        <v>0</v>
      </c>
      <c r="AI437" s="62" t="e">
        <f t="shared" si="93"/>
        <v>#DIV/0!</v>
      </c>
      <c r="AJ437" s="62" t="e">
        <f t="shared" si="94"/>
        <v>#DIV/0!</v>
      </c>
      <c r="AK437" s="62" t="e">
        <f t="shared" si="95"/>
        <v>#DIV/0!</v>
      </c>
      <c r="AL437" s="62" t="e">
        <f t="shared" si="96"/>
        <v>#DIV/0!</v>
      </c>
      <c r="AM437" s="62" t="e">
        <f t="shared" si="97"/>
        <v>#DIV/0!</v>
      </c>
      <c r="AN437" s="62" t="e">
        <f t="shared" si="98"/>
        <v>#DIV/0!</v>
      </c>
      <c r="AO437" s="62" t="e">
        <f t="shared" si="99"/>
        <v>#DIV/0!</v>
      </c>
      <c r="AP437" s="62" t="e">
        <f t="shared" si="100"/>
        <v>#DIV/0!</v>
      </c>
      <c r="AQ437" s="62">
        <f t="shared" si="101"/>
        <v>-1</v>
      </c>
      <c r="AR437" s="62" t="e">
        <f t="shared" si="102"/>
        <v>#DIV/0!</v>
      </c>
      <c r="AS437" s="62" t="e">
        <f t="shared" si="103"/>
        <v>#DIV/0!</v>
      </c>
      <c r="AT437" s="62" t="e">
        <f t="shared" si="104"/>
        <v>#DIV/0!</v>
      </c>
      <c r="AU437" s="62">
        <f t="shared" si="105"/>
        <v>-1</v>
      </c>
    </row>
    <row r="438" spans="1:47" x14ac:dyDescent="0.25">
      <c r="A438" s="59">
        <v>2023</v>
      </c>
      <c r="B438" s="68">
        <v>30201030202</v>
      </c>
      <c r="C438" s="61" t="s">
        <v>688</v>
      </c>
      <c r="D438" s="62"/>
      <c r="E438" s="62"/>
      <c r="F438" s="62"/>
      <c r="G438" s="62">
        <v>10000000</v>
      </c>
      <c r="H438" s="62"/>
      <c r="I438" s="62"/>
      <c r="J438" s="62"/>
      <c r="K438" s="62"/>
      <c r="L438" s="62"/>
      <c r="M438" s="62"/>
      <c r="N438" s="62"/>
      <c r="O438" s="62"/>
      <c r="P438" s="62">
        <v>10000000</v>
      </c>
      <c r="R438" s="62">
        <v>0</v>
      </c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>
        <f t="shared" si="106"/>
        <v>0</v>
      </c>
      <c r="AF438" s="44">
        <v>30201030202</v>
      </c>
      <c r="AG438" s="25" t="s">
        <v>688</v>
      </c>
      <c r="AH438" s="26">
        <v>0</v>
      </c>
      <c r="AI438" s="62" t="e">
        <f t="shared" si="93"/>
        <v>#DIV/0!</v>
      </c>
      <c r="AJ438" s="62" t="e">
        <f t="shared" si="94"/>
        <v>#DIV/0!</v>
      </c>
      <c r="AK438" s="62" t="e">
        <f t="shared" si="95"/>
        <v>#DIV/0!</v>
      </c>
      <c r="AL438" s="62">
        <f t="shared" si="96"/>
        <v>-1</v>
      </c>
      <c r="AM438" s="62" t="e">
        <f t="shared" si="97"/>
        <v>#DIV/0!</v>
      </c>
      <c r="AN438" s="62" t="e">
        <f t="shared" si="98"/>
        <v>#DIV/0!</v>
      </c>
      <c r="AO438" s="62" t="e">
        <f t="shared" si="99"/>
        <v>#DIV/0!</v>
      </c>
      <c r="AP438" s="62" t="e">
        <f t="shared" si="100"/>
        <v>#DIV/0!</v>
      </c>
      <c r="AQ438" s="62" t="e">
        <f t="shared" si="101"/>
        <v>#DIV/0!</v>
      </c>
      <c r="AR438" s="62" t="e">
        <f t="shared" si="102"/>
        <v>#DIV/0!</v>
      </c>
      <c r="AS438" s="62" t="e">
        <f t="shared" si="103"/>
        <v>#DIV/0!</v>
      </c>
      <c r="AT438" s="62" t="e">
        <f t="shared" si="104"/>
        <v>#DIV/0!</v>
      </c>
      <c r="AU438" s="62">
        <f t="shared" si="105"/>
        <v>-1</v>
      </c>
    </row>
    <row r="439" spans="1:47" x14ac:dyDescent="0.25">
      <c r="A439" s="59">
        <v>2023</v>
      </c>
      <c r="B439" s="69">
        <v>30201030203</v>
      </c>
      <c r="C439" s="61" t="s">
        <v>689</v>
      </c>
      <c r="D439" s="62"/>
      <c r="E439" s="62">
        <v>175000000</v>
      </c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>
        <v>175000000</v>
      </c>
      <c r="R439" s="62">
        <v>0</v>
      </c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>
        <f t="shared" si="106"/>
        <v>0</v>
      </c>
      <c r="AF439" s="45">
        <v>30201030203</v>
      </c>
      <c r="AG439" s="25" t="s">
        <v>689</v>
      </c>
      <c r="AH439" s="26">
        <v>0</v>
      </c>
      <c r="AI439" s="62" t="e">
        <f t="shared" si="93"/>
        <v>#DIV/0!</v>
      </c>
      <c r="AJ439" s="62">
        <f t="shared" si="94"/>
        <v>-1</v>
      </c>
      <c r="AK439" s="62" t="e">
        <f t="shared" si="95"/>
        <v>#DIV/0!</v>
      </c>
      <c r="AL439" s="62" t="e">
        <f t="shared" si="96"/>
        <v>#DIV/0!</v>
      </c>
      <c r="AM439" s="62" t="e">
        <f t="shared" si="97"/>
        <v>#DIV/0!</v>
      </c>
      <c r="AN439" s="62" t="e">
        <f t="shared" si="98"/>
        <v>#DIV/0!</v>
      </c>
      <c r="AO439" s="62" t="e">
        <f t="shared" si="99"/>
        <v>#DIV/0!</v>
      </c>
      <c r="AP439" s="62" t="e">
        <f t="shared" si="100"/>
        <v>#DIV/0!</v>
      </c>
      <c r="AQ439" s="62" t="e">
        <f t="shared" si="101"/>
        <v>#DIV/0!</v>
      </c>
      <c r="AR439" s="62" t="e">
        <f t="shared" si="102"/>
        <v>#DIV/0!</v>
      </c>
      <c r="AS439" s="62" t="e">
        <f t="shared" si="103"/>
        <v>#DIV/0!</v>
      </c>
      <c r="AT439" s="62" t="e">
        <f t="shared" si="104"/>
        <v>#DIV/0!</v>
      </c>
      <c r="AU439" s="62">
        <f t="shared" si="105"/>
        <v>-1</v>
      </c>
    </row>
    <row r="440" spans="1:47" x14ac:dyDescent="0.25">
      <c r="A440" s="56">
        <v>2023</v>
      </c>
      <c r="B440" s="57">
        <v>302010303</v>
      </c>
      <c r="C440" s="58" t="s">
        <v>690</v>
      </c>
      <c r="D440" s="55">
        <v>0</v>
      </c>
      <c r="E440" s="55">
        <v>20000000</v>
      </c>
      <c r="F440" s="55">
        <v>0</v>
      </c>
      <c r="G440" s="55">
        <v>3000000</v>
      </c>
      <c r="H440" s="55">
        <v>0</v>
      </c>
      <c r="I440" s="55">
        <v>0</v>
      </c>
      <c r="J440" s="55">
        <v>0</v>
      </c>
      <c r="K440" s="55">
        <v>0</v>
      </c>
      <c r="L440" s="55">
        <v>5014212</v>
      </c>
      <c r="M440" s="55">
        <v>0</v>
      </c>
      <c r="N440" s="55">
        <v>0</v>
      </c>
      <c r="O440" s="55">
        <v>0</v>
      </c>
      <c r="P440" s="55">
        <v>28014212</v>
      </c>
      <c r="R440" s="55">
        <v>0</v>
      </c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>
        <f t="shared" si="106"/>
        <v>0</v>
      </c>
      <c r="AF440" s="14">
        <v>302010303</v>
      </c>
      <c r="AG440" s="9" t="s">
        <v>690</v>
      </c>
      <c r="AH440" s="10">
        <f>+AH441+AH442+AH443</f>
        <v>0</v>
      </c>
      <c r="AI440" s="55" t="e">
        <f t="shared" si="93"/>
        <v>#DIV/0!</v>
      </c>
      <c r="AJ440" s="55">
        <f t="shared" si="94"/>
        <v>-1</v>
      </c>
      <c r="AK440" s="55" t="e">
        <f t="shared" si="95"/>
        <v>#DIV/0!</v>
      </c>
      <c r="AL440" s="55">
        <f t="shared" si="96"/>
        <v>-1</v>
      </c>
      <c r="AM440" s="55" t="e">
        <f t="shared" si="97"/>
        <v>#DIV/0!</v>
      </c>
      <c r="AN440" s="55" t="e">
        <f t="shared" si="98"/>
        <v>#DIV/0!</v>
      </c>
      <c r="AO440" s="55" t="e">
        <f t="shared" si="99"/>
        <v>#DIV/0!</v>
      </c>
      <c r="AP440" s="55" t="e">
        <f t="shared" si="100"/>
        <v>#DIV/0!</v>
      </c>
      <c r="AQ440" s="55">
        <f t="shared" si="101"/>
        <v>-1</v>
      </c>
      <c r="AR440" s="55" t="e">
        <f t="shared" si="102"/>
        <v>#DIV/0!</v>
      </c>
      <c r="AS440" s="55" t="e">
        <f t="shared" si="103"/>
        <v>#DIV/0!</v>
      </c>
      <c r="AT440" s="55" t="e">
        <f t="shared" si="104"/>
        <v>#DIV/0!</v>
      </c>
      <c r="AU440" s="55">
        <f t="shared" si="105"/>
        <v>-1</v>
      </c>
    </row>
    <row r="441" spans="1:47" x14ac:dyDescent="0.25">
      <c r="A441" s="59">
        <v>2023</v>
      </c>
      <c r="B441" s="67">
        <v>30201030301</v>
      </c>
      <c r="C441" s="61" t="s">
        <v>691</v>
      </c>
      <c r="D441" s="62"/>
      <c r="E441" s="62"/>
      <c r="F441" s="62"/>
      <c r="G441" s="62"/>
      <c r="H441" s="62"/>
      <c r="I441" s="62"/>
      <c r="J441" s="62"/>
      <c r="K441" s="62"/>
      <c r="L441" s="62">
        <v>5014212</v>
      </c>
      <c r="M441" s="62"/>
      <c r="N441" s="62"/>
      <c r="O441" s="62"/>
      <c r="P441" s="62">
        <v>5014212</v>
      </c>
      <c r="R441" s="62">
        <v>0</v>
      </c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>
        <f t="shared" si="106"/>
        <v>0</v>
      </c>
      <c r="AF441" s="43">
        <v>30201030301</v>
      </c>
      <c r="AG441" s="25" t="s">
        <v>691</v>
      </c>
      <c r="AH441" s="26">
        <v>0</v>
      </c>
      <c r="AI441" s="62" t="e">
        <f t="shared" si="93"/>
        <v>#DIV/0!</v>
      </c>
      <c r="AJ441" s="62" t="e">
        <f t="shared" si="94"/>
        <v>#DIV/0!</v>
      </c>
      <c r="AK441" s="62" t="e">
        <f t="shared" si="95"/>
        <v>#DIV/0!</v>
      </c>
      <c r="AL441" s="62" t="e">
        <f t="shared" si="96"/>
        <v>#DIV/0!</v>
      </c>
      <c r="AM441" s="62" t="e">
        <f t="shared" si="97"/>
        <v>#DIV/0!</v>
      </c>
      <c r="AN441" s="62" t="e">
        <f t="shared" si="98"/>
        <v>#DIV/0!</v>
      </c>
      <c r="AO441" s="62" t="e">
        <f t="shared" si="99"/>
        <v>#DIV/0!</v>
      </c>
      <c r="AP441" s="62" t="e">
        <f t="shared" si="100"/>
        <v>#DIV/0!</v>
      </c>
      <c r="AQ441" s="62">
        <f t="shared" si="101"/>
        <v>-1</v>
      </c>
      <c r="AR441" s="62" t="e">
        <f t="shared" si="102"/>
        <v>#DIV/0!</v>
      </c>
      <c r="AS441" s="62" t="e">
        <f t="shared" si="103"/>
        <v>#DIV/0!</v>
      </c>
      <c r="AT441" s="62" t="e">
        <f t="shared" si="104"/>
        <v>#DIV/0!</v>
      </c>
      <c r="AU441" s="62">
        <f t="shared" si="105"/>
        <v>-1</v>
      </c>
    </row>
    <row r="442" spans="1:47" x14ac:dyDescent="0.25">
      <c r="A442" s="59">
        <v>2023</v>
      </c>
      <c r="B442" s="68">
        <v>30201030302</v>
      </c>
      <c r="C442" s="61" t="s">
        <v>692</v>
      </c>
      <c r="D442" s="62"/>
      <c r="E442" s="62"/>
      <c r="F442" s="62"/>
      <c r="G442" s="62">
        <v>3000000</v>
      </c>
      <c r="H442" s="62"/>
      <c r="I442" s="62"/>
      <c r="J442" s="62"/>
      <c r="K442" s="62"/>
      <c r="L442" s="62"/>
      <c r="M442" s="62"/>
      <c r="N442" s="62"/>
      <c r="O442" s="62"/>
      <c r="P442" s="62">
        <v>3000000</v>
      </c>
      <c r="R442" s="62">
        <v>0</v>
      </c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>
        <f t="shared" si="106"/>
        <v>0</v>
      </c>
      <c r="AF442" s="44">
        <v>30201030302</v>
      </c>
      <c r="AG442" s="25" t="s">
        <v>692</v>
      </c>
      <c r="AH442" s="26">
        <v>0</v>
      </c>
      <c r="AI442" s="62" t="e">
        <f t="shared" si="93"/>
        <v>#DIV/0!</v>
      </c>
      <c r="AJ442" s="62" t="e">
        <f t="shared" si="94"/>
        <v>#DIV/0!</v>
      </c>
      <c r="AK442" s="62" t="e">
        <f t="shared" si="95"/>
        <v>#DIV/0!</v>
      </c>
      <c r="AL442" s="62">
        <f t="shared" si="96"/>
        <v>-1</v>
      </c>
      <c r="AM442" s="62" t="e">
        <f t="shared" si="97"/>
        <v>#DIV/0!</v>
      </c>
      <c r="AN442" s="62" t="e">
        <f t="shared" si="98"/>
        <v>#DIV/0!</v>
      </c>
      <c r="AO442" s="62" t="e">
        <f t="shared" si="99"/>
        <v>#DIV/0!</v>
      </c>
      <c r="AP442" s="62" t="e">
        <f t="shared" si="100"/>
        <v>#DIV/0!</v>
      </c>
      <c r="AQ442" s="62" t="e">
        <f t="shared" si="101"/>
        <v>#DIV/0!</v>
      </c>
      <c r="AR442" s="62" t="e">
        <f t="shared" si="102"/>
        <v>#DIV/0!</v>
      </c>
      <c r="AS442" s="62" t="e">
        <f t="shared" si="103"/>
        <v>#DIV/0!</v>
      </c>
      <c r="AT442" s="62" t="e">
        <f t="shared" si="104"/>
        <v>#DIV/0!</v>
      </c>
      <c r="AU442" s="62">
        <f t="shared" si="105"/>
        <v>-1</v>
      </c>
    </row>
    <row r="443" spans="1:47" x14ac:dyDescent="0.25">
      <c r="A443" s="59">
        <v>2023</v>
      </c>
      <c r="B443" s="69">
        <v>30201030303</v>
      </c>
      <c r="C443" s="61" t="s">
        <v>693</v>
      </c>
      <c r="D443" s="62"/>
      <c r="E443" s="62">
        <v>20000000</v>
      </c>
      <c r="F443" s="62"/>
      <c r="G443" s="62">
        <v>0</v>
      </c>
      <c r="H443" s="62"/>
      <c r="I443" s="62"/>
      <c r="J443" s="62"/>
      <c r="K443" s="62"/>
      <c r="L443" s="62"/>
      <c r="M443" s="62"/>
      <c r="N443" s="62"/>
      <c r="O443" s="62"/>
      <c r="P443" s="62">
        <v>20000000</v>
      </c>
      <c r="R443" s="62">
        <v>0</v>
      </c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>
        <f t="shared" si="106"/>
        <v>0</v>
      </c>
      <c r="AF443" s="45">
        <v>30201030303</v>
      </c>
      <c r="AG443" s="25" t="s">
        <v>693</v>
      </c>
      <c r="AH443" s="26">
        <v>0</v>
      </c>
      <c r="AI443" s="62" t="e">
        <f t="shared" si="93"/>
        <v>#DIV/0!</v>
      </c>
      <c r="AJ443" s="62">
        <f t="shared" si="94"/>
        <v>-1</v>
      </c>
      <c r="AK443" s="62" t="e">
        <f t="shared" si="95"/>
        <v>#DIV/0!</v>
      </c>
      <c r="AL443" s="62" t="e">
        <f t="shared" si="96"/>
        <v>#DIV/0!</v>
      </c>
      <c r="AM443" s="62" t="e">
        <f t="shared" si="97"/>
        <v>#DIV/0!</v>
      </c>
      <c r="AN443" s="62" t="e">
        <f t="shared" si="98"/>
        <v>#DIV/0!</v>
      </c>
      <c r="AO443" s="62" t="e">
        <f t="shared" si="99"/>
        <v>#DIV/0!</v>
      </c>
      <c r="AP443" s="62" t="e">
        <f t="shared" si="100"/>
        <v>#DIV/0!</v>
      </c>
      <c r="AQ443" s="62" t="e">
        <f t="shared" si="101"/>
        <v>#DIV/0!</v>
      </c>
      <c r="AR443" s="62" t="e">
        <f t="shared" si="102"/>
        <v>#DIV/0!</v>
      </c>
      <c r="AS443" s="62" t="e">
        <f t="shared" si="103"/>
        <v>#DIV/0!</v>
      </c>
      <c r="AT443" s="62" t="e">
        <f t="shared" si="104"/>
        <v>#DIV/0!</v>
      </c>
      <c r="AU443" s="62">
        <f t="shared" si="105"/>
        <v>-1</v>
      </c>
    </row>
    <row r="444" spans="1:47" x14ac:dyDescent="0.25">
      <c r="A444" s="56">
        <v>2023</v>
      </c>
      <c r="B444" s="57">
        <v>302010304</v>
      </c>
      <c r="C444" s="58" t="s">
        <v>694</v>
      </c>
      <c r="D444" s="55">
        <v>0</v>
      </c>
      <c r="E444" s="55">
        <v>0</v>
      </c>
      <c r="F444" s="55">
        <v>85000000</v>
      </c>
      <c r="G444" s="55">
        <v>10000000</v>
      </c>
      <c r="H444" s="55">
        <v>0</v>
      </c>
      <c r="I444" s="55">
        <v>0</v>
      </c>
      <c r="J444" s="55">
        <v>0</v>
      </c>
      <c r="K444" s="55">
        <v>0</v>
      </c>
      <c r="L444" s="55">
        <v>5000000</v>
      </c>
      <c r="M444" s="55">
        <v>0</v>
      </c>
      <c r="N444" s="55">
        <v>0</v>
      </c>
      <c r="O444" s="55">
        <v>0</v>
      </c>
      <c r="P444" s="55">
        <v>100000000</v>
      </c>
      <c r="R444" s="55">
        <v>0</v>
      </c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>
        <f t="shared" si="106"/>
        <v>0</v>
      </c>
      <c r="AF444" s="14">
        <v>302010304</v>
      </c>
      <c r="AG444" s="9" t="s">
        <v>694</v>
      </c>
      <c r="AH444" s="10">
        <f>+AH445+AH446+AH447</f>
        <v>0</v>
      </c>
      <c r="AI444" s="55" t="e">
        <f t="shared" si="93"/>
        <v>#DIV/0!</v>
      </c>
      <c r="AJ444" s="55" t="e">
        <f t="shared" si="94"/>
        <v>#DIV/0!</v>
      </c>
      <c r="AK444" s="55">
        <f t="shared" si="95"/>
        <v>-1</v>
      </c>
      <c r="AL444" s="55">
        <f t="shared" si="96"/>
        <v>-1</v>
      </c>
      <c r="AM444" s="55" t="e">
        <f t="shared" si="97"/>
        <v>#DIV/0!</v>
      </c>
      <c r="AN444" s="55" t="e">
        <f t="shared" si="98"/>
        <v>#DIV/0!</v>
      </c>
      <c r="AO444" s="55" t="e">
        <f t="shared" si="99"/>
        <v>#DIV/0!</v>
      </c>
      <c r="AP444" s="55" t="e">
        <f t="shared" si="100"/>
        <v>#DIV/0!</v>
      </c>
      <c r="AQ444" s="55">
        <f t="shared" si="101"/>
        <v>-1</v>
      </c>
      <c r="AR444" s="55" t="e">
        <f t="shared" si="102"/>
        <v>#DIV/0!</v>
      </c>
      <c r="AS444" s="55" t="e">
        <f t="shared" si="103"/>
        <v>#DIV/0!</v>
      </c>
      <c r="AT444" s="55" t="e">
        <f t="shared" si="104"/>
        <v>#DIV/0!</v>
      </c>
      <c r="AU444" s="55">
        <f t="shared" si="105"/>
        <v>-1</v>
      </c>
    </row>
    <row r="445" spans="1:47" x14ac:dyDescent="0.25">
      <c r="A445" s="59">
        <v>2023</v>
      </c>
      <c r="B445" s="67">
        <v>30201030401</v>
      </c>
      <c r="C445" s="61" t="s">
        <v>695</v>
      </c>
      <c r="D445" s="62"/>
      <c r="E445" s="62"/>
      <c r="F445" s="62"/>
      <c r="G445" s="62"/>
      <c r="H445" s="62"/>
      <c r="I445" s="62"/>
      <c r="J445" s="62"/>
      <c r="K445" s="62"/>
      <c r="L445" s="62">
        <v>5000000</v>
      </c>
      <c r="M445" s="62"/>
      <c r="N445" s="62"/>
      <c r="O445" s="62"/>
      <c r="P445" s="62">
        <v>5000000</v>
      </c>
      <c r="R445" s="62">
        <v>0</v>
      </c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>
        <f t="shared" si="106"/>
        <v>0</v>
      </c>
      <c r="AF445" s="43">
        <v>30201030401</v>
      </c>
      <c r="AG445" s="25" t="s">
        <v>695</v>
      </c>
      <c r="AH445" s="26">
        <v>0</v>
      </c>
      <c r="AI445" s="62" t="e">
        <f t="shared" si="93"/>
        <v>#DIV/0!</v>
      </c>
      <c r="AJ445" s="62" t="e">
        <f t="shared" si="94"/>
        <v>#DIV/0!</v>
      </c>
      <c r="AK445" s="62" t="e">
        <f t="shared" si="95"/>
        <v>#DIV/0!</v>
      </c>
      <c r="AL445" s="62" t="e">
        <f t="shared" si="96"/>
        <v>#DIV/0!</v>
      </c>
      <c r="AM445" s="62" t="e">
        <f t="shared" si="97"/>
        <v>#DIV/0!</v>
      </c>
      <c r="AN445" s="62" t="e">
        <f t="shared" si="98"/>
        <v>#DIV/0!</v>
      </c>
      <c r="AO445" s="62" t="e">
        <f t="shared" si="99"/>
        <v>#DIV/0!</v>
      </c>
      <c r="AP445" s="62" t="e">
        <f t="shared" si="100"/>
        <v>#DIV/0!</v>
      </c>
      <c r="AQ445" s="62">
        <f t="shared" si="101"/>
        <v>-1</v>
      </c>
      <c r="AR445" s="62" t="e">
        <f t="shared" si="102"/>
        <v>#DIV/0!</v>
      </c>
      <c r="AS445" s="62" t="e">
        <f t="shared" si="103"/>
        <v>#DIV/0!</v>
      </c>
      <c r="AT445" s="62" t="e">
        <f t="shared" si="104"/>
        <v>#DIV/0!</v>
      </c>
      <c r="AU445" s="62">
        <f t="shared" si="105"/>
        <v>-1</v>
      </c>
    </row>
    <row r="446" spans="1:47" x14ac:dyDescent="0.25">
      <c r="A446" s="59">
        <v>2023</v>
      </c>
      <c r="B446" s="68">
        <v>30201030402</v>
      </c>
      <c r="C446" s="61" t="s">
        <v>696</v>
      </c>
      <c r="D446" s="62"/>
      <c r="E446" s="62"/>
      <c r="F446" s="62"/>
      <c r="G446" s="62">
        <v>10000000</v>
      </c>
      <c r="H446" s="62"/>
      <c r="I446" s="62"/>
      <c r="J446" s="62"/>
      <c r="K446" s="62"/>
      <c r="L446" s="62"/>
      <c r="M446" s="62"/>
      <c r="N446" s="62"/>
      <c r="O446" s="62"/>
      <c r="P446" s="62">
        <v>10000000</v>
      </c>
      <c r="R446" s="62">
        <v>0</v>
      </c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>
        <f t="shared" si="106"/>
        <v>0</v>
      </c>
      <c r="AF446" s="44">
        <v>30201030402</v>
      </c>
      <c r="AG446" s="25" t="s">
        <v>696</v>
      </c>
      <c r="AH446" s="26">
        <v>0</v>
      </c>
      <c r="AI446" s="62" t="e">
        <f t="shared" si="93"/>
        <v>#DIV/0!</v>
      </c>
      <c r="AJ446" s="62" t="e">
        <f t="shared" si="94"/>
        <v>#DIV/0!</v>
      </c>
      <c r="AK446" s="62" t="e">
        <f t="shared" si="95"/>
        <v>#DIV/0!</v>
      </c>
      <c r="AL446" s="62">
        <f t="shared" si="96"/>
        <v>-1</v>
      </c>
      <c r="AM446" s="62" t="e">
        <f t="shared" si="97"/>
        <v>#DIV/0!</v>
      </c>
      <c r="AN446" s="62" t="e">
        <f t="shared" si="98"/>
        <v>#DIV/0!</v>
      </c>
      <c r="AO446" s="62" t="e">
        <f t="shared" si="99"/>
        <v>#DIV/0!</v>
      </c>
      <c r="AP446" s="62" t="e">
        <f t="shared" si="100"/>
        <v>#DIV/0!</v>
      </c>
      <c r="AQ446" s="62" t="e">
        <f t="shared" si="101"/>
        <v>#DIV/0!</v>
      </c>
      <c r="AR446" s="62" t="e">
        <f t="shared" si="102"/>
        <v>#DIV/0!</v>
      </c>
      <c r="AS446" s="62" t="e">
        <f t="shared" si="103"/>
        <v>#DIV/0!</v>
      </c>
      <c r="AT446" s="62" t="e">
        <f t="shared" si="104"/>
        <v>#DIV/0!</v>
      </c>
      <c r="AU446" s="62">
        <f t="shared" si="105"/>
        <v>-1</v>
      </c>
    </row>
    <row r="447" spans="1:47" x14ac:dyDescent="0.25">
      <c r="A447" s="59">
        <v>2023</v>
      </c>
      <c r="B447" s="69">
        <v>30201030403</v>
      </c>
      <c r="C447" s="61" t="s">
        <v>697</v>
      </c>
      <c r="D447" s="62"/>
      <c r="E447" s="62"/>
      <c r="F447" s="62">
        <v>85000000</v>
      </c>
      <c r="G447" s="62"/>
      <c r="H447" s="62"/>
      <c r="I447" s="62"/>
      <c r="J447" s="62"/>
      <c r="K447" s="62"/>
      <c r="L447" s="62"/>
      <c r="M447" s="62"/>
      <c r="N447" s="62"/>
      <c r="O447" s="62"/>
      <c r="P447" s="62">
        <v>85000000</v>
      </c>
      <c r="R447" s="62">
        <v>0</v>
      </c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>
        <f t="shared" si="106"/>
        <v>0</v>
      </c>
      <c r="AF447" s="45">
        <v>30201030403</v>
      </c>
      <c r="AG447" s="25" t="s">
        <v>697</v>
      </c>
      <c r="AH447" s="26">
        <v>0</v>
      </c>
      <c r="AI447" s="62" t="e">
        <f t="shared" si="93"/>
        <v>#DIV/0!</v>
      </c>
      <c r="AJ447" s="62" t="e">
        <f t="shared" si="94"/>
        <v>#DIV/0!</v>
      </c>
      <c r="AK447" s="62">
        <f t="shared" si="95"/>
        <v>-1</v>
      </c>
      <c r="AL447" s="62" t="e">
        <f t="shared" si="96"/>
        <v>#DIV/0!</v>
      </c>
      <c r="AM447" s="62" t="e">
        <f t="shared" si="97"/>
        <v>#DIV/0!</v>
      </c>
      <c r="AN447" s="62" t="e">
        <f t="shared" si="98"/>
        <v>#DIV/0!</v>
      </c>
      <c r="AO447" s="62" t="e">
        <f t="shared" si="99"/>
        <v>#DIV/0!</v>
      </c>
      <c r="AP447" s="62" t="e">
        <f t="shared" si="100"/>
        <v>#DIV/0!</v>
      </c>
      <c r="AQ447" s="62" t="e">
        <f t="shared" si="101"/>
        <v>#DIV/0!</v>
      </c>
      <c r="AR447" s="62" t="e">
        <f t="shared" si="102"/>
        <v>#DIV/0!</v>
      </c>
      <c r="AS447" s="62" t="e">
        <f t="shared" si="103"/>
        <v>#DIV/0!</v>
      </c>
      <c r="AT447" s="62" t="e">
        <f t="shared" si="104"/>
        <v>#DIV/0!</v>
      </c>
      <c r="AU447" s="62">
        <f t="shared" si="105"/>
        <v>-1</v>
      </c>
    </row>
    <row r="448" spans="1:47" x14ac:dyDescent="0.25">
      <c r="A448" s="56">
        <v>2023</v>
      </c>
      <c r="B448" s="57">
        <v>302010304</v>
      </c>
      <c r="C448" s="58" t="s">
        <v>698</v>
      </c>
      <c r="D448" s="55">
        <v>0</v>
      </c>
      <c r="E448" s="55">
        <v>0</v>
      </c>
      <c r="F448" s="55">
        <v>150000000</v>
      </c>
      <c r="G448" s="55">
        <v>0</v>
      </c>
      <c r="H448" s="55">
        <v>0</v>
      </c>
      <c r="I448" s="55">
        <v>0</v>
      </c>
      <c r="J448" s="55">
        <v>0</v>
      </c>
      <c r="K448" s="55">
        <v>0</v>
      </c>
      <c r="L448" s="55">
        <v>0</v>
      </c>
      <c r="M448" s="55">
        <v>0</v>
      </c>
      <c r="N448" s="55">
        <v>0</v>
      </c>
      <c r="O448" s="55">
        <v>0</v>
      </c>
      <c r="P448" s="55">
        <v>150000000</v>
      </c>
      <c r="R448" s="55">
        <v>0</v>
      </c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>
        <f t="shared" si="106"/>
        <v>0</v>
      </c>
      <c r="AF448" s="14">
        <v>302010305</v>
      </c>
      <c r="AG448" s="9" t="s">
        <v>698</v>
      </c>
      <c r="AH448" s="10">
        <f>+AH449</f>
        <v>0</v>
      </c>
      <c r="AI448" s="55" t="e">
        <f t="shared" si="93"/>
        <v>#DIV/0!</v>
      </c>
      <c r="AJ448" s="55" t="e">
        <f t="shared" si="94"/>
        <v>#DIV/0!</v>
      </c>
      <c r="AK448" s="55">
        <f t="shared" si="95"/>
        <v>-1</v>
      </c>
      <c r="AL448" s="55" t="e">
        <f t="shared" si="96"/>
        <v>#DIV/0!</v>
      </c>
      <c r="AM448" s="55" t="e">
        <f t="shared" si="97"/>
        <v>#DIV/0!</v>
      </c>
      <c r="AN448" s="55" t="e">
        <f t="shared" si="98"/>
        <v>#DIV/0!</v>
      </c>
      <c r="AO448" s="55" t="e">
        <f t="shared" si="99"/>
        <v>#DIV/0!</v>
      </c>
      <c r="AP448" s="55" t="e">
        <f t="shared" si="100"/>
        <v>#DIV/0!</v>
      </c>
      <c r="AQ448" s="55" t="e">
        <f t="shared" si="101"/>
        <v>#DIV/0!</v>
      </c>
      <c r="AR448" s="55" t="e">
        <f t="shared" si="102"/>
        <v>#DIV/0!</v>
      </c>
      <c r="AS448" s="55" t="e">
        <f t="shared" si="103"/>
        <v>#DIV/0!</v>
      </c>
      <c r="AT448" s="55" t="e">
        <f t="shared" si="104"/>
        <v>#DIV/0!</v>
      </c>
      <c r="AU448" s="55">
        <f t="shared" si="105"/>
        <v>-1</v>
      </c>
    </row>
    <row r="449" spans="1:47" x14ac:dyDescent="0.25">
      <c r="A449" s="59">
        <v>2023</v>
      </c>
      <c r="B449" s="69">
        <v>30201030403</v>
      </c>
      <c r="C449" s="61" t="s">
        <v>699</v>
      </c>
      <c r="D449" s="62"/>
      <c r="E449" s="62"/>
      <c r="F449" s="62">
        <v>150000000</v>
      </c>
      <c r="G449" s="62"/>
      <c r="H449" s="62"/>
      <c r="I449" s="62"/>
      <c r="J449" s="62"/>
      <c r="K449" s="62"/>
      <c r="L449" s="62">
        <v>0</v>
      </c>
      <c r="M449" s="62"/>
      <c r="N449" s="62"/>
      <c r="O449" s="62"/>
      <c r="P449" s="62">
        <v>150000000</v>
      </c>
      <c r="R449" s="62">
        <v>0</v>
      </c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>
        <f t="shared" si="106"/>
        <v>0</v>
      </c>
      <c r="AF449" s="45">
        <v>30201030503</v>
      </c>
      <c r="AG449" s="25" t="s">
        <v>699</v>
      </c>
      <c r="AH449" s="26">
        <v>0</v>
      </c>
      <c r="AI449" s="62" t="e">
        <f t="shared" si="93"/>
        <v>#DIV/0!</v>
      </c>
      <c r="AJ449" s="62" t="e">
        <f t="shared" si="94"/>
        <v>#DIV/0!</v>
      </c>
      <c r="AK449" s="62">
        <f t="shared" si="95"/>
        <v>-1</v>
      </c>
      <c r="AL449" s="62" t="e">
        <f t="shared" si="96"/>
        <v>#DIV/0!</v>
      </c>
      <c r="AM449" s="62" t="e">
        <f t="shared" si="97"/>
        <v>#DIV/0!</v>
      </c>
      <c r="AN449" s="62" t="e">
        <f t="shared" si="98"/>
        <v>#DIV/0!</v>
      </c>
      <c r="AO449" s="62" t="e">
        <f t="shared" si="99"/>
        <v>#DIV/0!</v>
      </c>
      <c r="AP449" s="62" t="e">
        <f t="shared" si="100"/>
        <v>#DIV/0!</v>
      </c>
      <c r="AQ449" s="62" t="e">
        <f t="shared" si="101"/>
        <v>#DIV/0!</v>
      </c>
      <c r="AR449" s="62" t="e">
        <f t="shared" si="102"/>
        <v>#DIV/0!</v>
      </c>
      <c r="AS449" s="62" t="e">
        <f t="shared" si="103"/>
        <v>#DIV/0!</v>
      </c>
      <c r="AT449" s="62" t="e">
        <f t="shared" si="104"/>
        <v>#DIV/0!</v>
      </c>
      <c r="AU449" s="62">
        <f t="shared" si="105"/>
        <v>-1</v>
      </c>
    </row>
    <row r="450" spans="1:47" x14ac:dyDescent="0.25">
      <c r="A450" s="56">
        <v>2023</v>
      </c>
      <c r="B450" s="57">
        <v>3020104</v>
      </c>
      <c r="C450" s="58" t="s">
        <v>700</v>
      </c>
      <c r="D450" s="55">
        <v>460000000</v>
      </c>
      <c r="E450" s="55">
        <v>130000000</v>
      </c>
      <c r="F450" s="55">
        <v>0</v>
      </c>
      <c r="G450" s="55">
        <v>85000000</v>
      </c>
      <c r="H450" s="55">
        <v>0</v>
      </c>
      <c r="I450" s="55">
        <v>0</v>
      </c>
      <c r="J450" s="55">
        <v>0</v>
      </c>
      <c r="K450" s="55">
        <v>0</v>
      </c>
      <c r="L450" s="55">
        <v>120000000</v>
      </c>
      <c r="M450" s="55">
        <v>0</v>
      </c>
      <c r="N450" s="55">
        <v>0</v>
      </c>
      <c r="O450" s="55">
        <v>0</v>
      </c>
      <c r="P450" s="55">
        <v>795000000</v>
      </c>
      <c r="R450" s="55">
        <v>0</v>
      </c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>
        <f t="shared" si="106"/>
        <v>0</v>
      </c>
      <c r="AF450" s="11">
        <v>3020104</v>
      </c>
      <c r="AG450" s="5" t="s">
        <v>700</v>
      </c>
      <c r="AH450" s="6">
        <f>+AH451+AH455+AH459+AH462</f>
        <v>0</v>
      </c>
      <c r="AI450" s="55">
        <f t="shared" si="93"/>
        <v>-1</v>
      </c>
      <c r="AJ450" s="55">
        <f t="shared" si="94"/>
        <v>-1</v>
      </c>
      <c r="AK450" s="55" t="e">
        <f t="shared" si="95"/>
        <v>#DIV/0!</v>
      </c>
      <c r="AL450" s="55">
        <f t="shared" si="96"/>
        <v>-1</v>
      </c>
      <c r="AM450" s="55" t="e">
        <f t="shared" si="97"/>
        <v>#DIV/0!</v>
      </c>
      <c r="AN450" s="55" t="e">
        <f t="shared" si="98"/>
        <v>#DIV/0!</v>
      </c>
      <c r="AO450" s="55" t="e">
        <f t="shared" si="99"/>
        <v>#DIV/0!</v>
      </c>
      <c r="AP450" s="55" t="e">
        <f t="shared" si="100"/>
        <v>#DIV/0!</v>
      </c>
      <c r="AQ450" s="55">
        <f t="shared" si="101"/>
        <v>-1</v>
      </c>
      <c r="AR450" s="55" t="e">
        <f t="shared" si="102"/>
        <v>#DIV/0!</v>
      </c>
      <c r="AS450" s="55" t="e">
        <f t="shared" si="103"/>
        <v>#DIV/0!</v>
      </c>
      <c r="AT450" s="55" t="e">
        <f t="shared" si="104"/>
        <v>#DIV/0!</v>
      </c>
      <c r="AU450" s="55">
        <f t="shared" si="105"/>
        <v>-1</v>
      </c>
    </row>
    <row r="451" spans="1:47" x14ac:dyDescent="0.25">
      <c r="A451" s="56">
        <v>2023</v>
      </c>
      <c r="B451" s="57">
        <v>302010401</v>
      </c>
      <c r="C451" s="58" t="s">
        <v>701</v>
      </c>
      <c r="D451" s="55">
        <v>430000000</v>
      </c>
      <c r="E451" s="55">
        <v>0</v>
      </c>
      <c r="F451" s="55">
        <v>0</v>
      </c>
      <c r="G451" s="55">
        <v>30000000</v>
      </c>
      <c r="H451" s="55">
        <v>0</v>
      </c>
      <c r="I451" s="55">
        <v>0</v>
      </c>
      <c r="J451" s="55">
        <v>0</v>
      </c>
      <c r="K451" s="55">
        <v>0</v>
      </c>
      <c r="L451" s="55">
        <v>100000000</v>
      </c>
      <c r="M451" s="55">
        <v>0</v>
      </c>
      <c r="N451" s="55">
        <v>0</v>
      </c>
      <c r="O451" s="55">
        <v>0</v>
      </c>
      <c r="P451" s="55">
        <v>560000000</v>
      </c>
      <c r="R451" s="55">
        <v>0</v>
      </c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>
        <f t="shared" si="106"/>
        <v>0</v>
      </c>
      <c r="AF451" s="14">
        <v>302010401</v>
      </c>
      <c r="AG451" s="9" t="s">
        <v>701</v>
      </c>
      <c r="AH451" s="10">
        <f>+AH452+AH453+AH454</f>
        <v>0</v>
      </c>
      <c r="AI451" s="55">
        <f t="shared" si="93"/>
        <v>-1</v>
      </c>
      <c r="AJ451" s="55" t="e">
        <f t="shared" si="94"/>
        <v>#DIV/0!</v>
      </c>
      <c r="AK451" s="55" t="e">
        <f t="shared" si="95"/>
        <v>#DIV/0!</v>
      </c>
      <c r="AL451" s="55">
        <f t="shared" si="96"/>
        <v>-1</v>
      </c>
      <c r="AM451" s="55" t="e">
        <f t="shared" si="97"/>
        <v>#DIV/0!</v>
      </c>
      <c r="AN451" s="55" t="e">
        <f t="shared" si="98"/>
        <v>#DIV/0!</v>
      </c>
      <c r="AO451" s="55" t="e">
        <f t="shared" si="99"/>
        <v>#DIV/0!</v>
      </c>
      <c r="AP451" s="55" t="e">
        <f t="shared" si="100"/>
        <v>#DIV/0!</v>
      </c>
      <c r="AQ451" s="55">
        <f t="shared" si="101"/>
        <v>-1</v>
      </c>
      <c r="AR451" s="55" t="e">
        <f t="shared" si="102"/>
        <v>#DIV/0!</v>
      </c>
      <c r="AS451" s="55" t="e">
        <f t="shared" si="103"/>
        <v>#DIV/0!</v>
      </c>
      <c r="AT451" s="55" t="e">
        <f t="shared" si="104"/>
        <v>#DIV/0!</v>
      </c>
      <c r="AU451" s="55">
        <f t="shared" si="105"/>
        <v>-1</v>
      </c>
    </row>
    <row r="452" spans="1:47" x14ac:dyDescent="0.25">
      <c r="A452" s="59">
        <v>2023</v>
      </c>
      <c r="B452" s="67">
        <v>30201040101</v>
      </c>
      <c r="C452" s="61" t="s">
        <v>702</v>
      </c>
      <c r="D452" s="62"/>
      <c r="E452" s="62"/>
      <c r="F452" s="62"/>
      <c r="G452" s="62"/>
      <c r="H452" s="62"/>
      <c r="I452" s="62"/>
      <c r="J452" s="62"/>
      <c r="K452" s="62"/>
      <c r="L452" s="62">
        <v>100000000</v>
      </c>
      <c r="M452" s="62"/>
      <c r="N452" s="62"/>
      <c r="O452" s="62"/>
      <c r="P452" s="62">
        <v>100000000</v>
      </c>
      <c r="R452" s="62">
        <v>0</v>
      </c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>
        <f t="shared" si="106"/>
        <v>0</v>
      </c>
      <c r="AF452" s="43">
        <v>30201040101</v>
      </c>
      <c r="AG452" s="25" t="s">
        <v>702</v>
      </c>
      <c r="AH452" s="26">
        <v>0</v>
      </c>
      <c r="AI452" s="62" t="e">
        <f t="shared" si="93"/>
        <v>#DIV/0!</v>
      </c>
      <c r="AJ452" s="62" t="e">
        <f t="shared" si="94"/>
        <v>#DIV/0!</v>
      </c>
      <c r="AK452" s="62" t="e">
        <f t="shared" si="95"/>
        <v>#DIV/0!</v>
      </c>
      <c r="AL452" s="62" t="e">
        <f t="shared" si="96"/>
        <v>#DIV/0!</v>
      </c>
      <c r="AM452" s="62" t="e">
        <f t="shared" si="97"/>
        <v>#DIV/0!</v>
      </c>
      <c r="AN452" s="62" t="e">
        <f t="shared" si="98"/>
        <v>#DIV/0!</v>
      </c>
      <c r="AO452" s="62" t="e">
        <f t="shared" si="99"/>
        <v>#DIV/0!</v>
      </c>
      <c r="AP452" s="62" t="e">
        <f t="shared" si="100"/>
        <v>#DIV/0!</v>
      </c>
      <c r="AQ452" s="62">
        <f t="shared" si="101"/>
        <v>-1</v>
      </c>
      <c r="AR452" s="62" t="e">
        <f t="shared" si="102"/>
        <v>#DIV/0!</v>
      </c>
      <c r="AS452" s="62" t="e">
        <f t="shared" si="103"/>
        <v>#DIV/0!</v>
      </c>
      <c r="AT452" s="62" t="e">
        <f t="shared" si="104"/>
        <v>#DIV/0!</v>
      </c>
      <c r="AU452" s="62">
        <f t="shared" si="105"/>
        <v>-1</v>
      </c>
    </row>
    <row r="453" spans="1:47" x14ac:dyDescent="0.25">
      <c r="A453" s="59">
        <v>2023</v>
      </c>
      <c r="B453" s="68">
        <v>30201040102</v>
      </c>
      <c r="C453" s="61" t="s">
        <v>703</v>
      </c>
      <c r="D453" s="62"/>
      <c r="E453" s="62"/>
      <c r="F453" s="62"/>
      <c r="G453" s="62">
        <v>30000000</v>
      </c>
      <c r="H453" s="62"/>
      <c r="I453" s="62"/>
      <c r="J453" s="62"/>
      <c r="K453" s="62"/>
      <c r="L453" s="62"/>
      <c r="M453" s="62"/>
      <c r="N453" s="62"/>
      <c r="O453" s="62"/>
      <c r="P453" s="62">
        <v>30000000</v>
      </c>
      <c r="R453" s="62">
        <v>0</v>
      </c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>
        <f t="shared" si="106"/>
        <v>0</v>
      </c>
      <c r="AF453" s="44">
        <v>30201040102</v>
      </c>
      <c r="AG453" s="25" t="s">
        <v>703</v>
      </c>
      <c r="AH453" s="26">
        <v>0</v>
      </c>
      <c r="AI453" s="62" t="e">
        <f t="shared" si="93"/>
        <v>#DIV/0!</v>
      </c>
      <c r="AJ453" s="62" t="e">
        <f t="shared" si="94"/>
        <v>#DIV/0!</v>
      </c>
      <c r="AK453" s="62" t="e">
        <f t="shared" si="95"/>
        <v>#DIV/0!</v>
      </c>
      <c r="AL453" s="62">
        <f t="shared" si="96"/>
        <v>-1</v>
      </c>
      <c r="AM453" s="62" t="e">
        <f t="shared" si="97"/>
        <v>#DIV/0!</v>
      </c>
      <c r="AN453" s="62" t="e">
        <f t="shared" si="98"/>
        <v>#DIV/0!</v>
      </c>
      <c r="AO453" s="62" t="e">
        <f t="shared" si="99"/>
        <v>#DIV/0!</v>
      </c>
      <c r="AP453" s="62" t="e">
        <f t="shared" si="100"/>
        <v>#DIV/0!</v>
      </c>
      <c r="AQ453" s="62" t="e">
        <f t="shared" si="101"/>
        <v>#DIV/0!</v>
      </c>
      <c r="AR453" s="62" t="e">
        <f t="shared" si="102"/>
        <v>#DIV/0!</v>
      </c>
      <c r="AS453" s="62" t="e">
        <f t="shared" si="103"/>
        <v>#DIV/0!</v>
      </c>
      <c r="AT453" s="62" t="e">
        <f t="shared" si="104"/>
        <v>#DIV/0!</v>
      </c>
      <c r="AU453" s="62">
        <f t="shared" si="105"/>
        <v>-1</v>
      </c>
    </row>
    <row r="454" spans="1:47" x14ac:dyDescent="0.25">
      <c r="A454" s="59">
        <v>2023</v>
      </c>
      <c r="B454" s="69">
        <v>30201040103</v>
      </c>
      <c r="C454" s="61" t="s">
        <v>704</v>
      </c>
      <c r="D454" s="62">
        <v>430000000</v>
      </c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>
        <v>430000000</v>
      </c>
      <c r="R454" s="62">
        <v>0</v>
      </c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>
        <f t="shared" si="106"/>
        <v>0</v>
      </c>
      <c r="AF454" s="45">
        <v>30201040103</v>
      </c>
      <c r="AG454" s="25" t="s">
        <v>704</v>
      </c>
      <c r="AH454" s="26">
        <v>0</v>
      </c>
      <c r="AI454" s="62">
        <f t="shared" si="93"/>
        <v>-1</v>
      </c>
      <c r="AJ454" s="62" t="e">
        <f t="shared" si="94"/>
        <v>#DIV/0!</v>
      </c>
      <c r="AK454" s="62" t="e">
        <f t="shared" si="95"/>
        <v>#DIV/0!</v>
      </c>
      <c r="AL454" s="62" t="e">
        <f t="shared" si="96"/>
        <v>#DIV/0!</v>
      </c>
      <c r="AM454" s="62" t="e">
        <f t="shared" si="97"/>
        <v>#DIV/0!</v>
      </c>
      <c r="AN454" s="62" t="e">
        <f t="shared" si="98"/>
        <v>#DIV/0!</v>
      </c>
      <c r="AO454" s="62" t="e">
        <f t="shared" si="99"/>
        <v>#DIV/0!</v>
      </c>
      <c r="AP454" s="62" t="e">
        <f t="shared" si="100"/>
        <v>#DIV/0!</v>
      </c>
      <c r="AQ454" s="62" t="e">
        <f t="shared" si="101"/>
        <v>#DIV/0!</v>
      </c>
      <c r="AR454" s="62" t="e">
        <f t="shared" si="102"/>
        <v>#DIV/0!</v>
      </c>
      <c r="AS454" s="62" t="e">
        <f t="shared" si="103"/>
        <v>#DIV/0!</v>
      </c>
      <c r="AT454" s="62" t="e">
        <f t="shared" si="104"/>
        <v>#DIV/0!</v>
      </c>
      <c r="AU454" s="62">
        <f t="shared" si="105"/>
        <v>-1</v>
      </c>
    </row>
    <row r="455" spans="1:47" x14ac:dyDescent="0.25">
      <c r="A455" s="56">
        <v>2023</v>
      </c>
      <c r="B455" s="57">
        <v>302010402</v>
      </c>
      <c r="C455" s="58" t="s">
        <v>705</v>
      </c>
      <c r="D455" s="55">
        <v>0</v>
      </c>
      <c r="E455" s="55">
        <v>100000000</v>
      </c>
      <c r="F455" s="55">
        <v>0</v>
      </c>
      <c r="G455" s="55">
        <v>25000000</v>
      </c>
      <c r="H455" s="55">
        <v>0</v>
      </c>
      <c r="I455" s="55">
        <v>0</v>
      </c>
      <c r="J455" s="55">
        <v>0</v>
      </c>
      <c r="K455" s="55">
        <v>0</v>
      </c>
      <c r="L455" s="55">
        <v>15000000</v>
      </c>
      <c r="M455" s="55">
        <v>0</v>
      </c>
      <c r="N455" s="55">
        <v>0</v>
      </c>
      <c r="O455" s="55">
        <v>0</v>
      </c>
      <c r="P455" s="55">
        <v>140000000</v>
      </c>
      <c r="R455" s="55">
        <v>0</v>
      </c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>
        <f t="shared" si="106"/>
        <v>0</v>
      </c>
      <c r="AF455" s="14">
        <v>302010402</v>
      </c>
      <c r="AG455" s="9" t="s">
        <v>705</v>
      </c>
      <c r="AH455" s="10">
        <f>+AH456+AH457+AH458</f>
        <v>0</v>
      </c>
      <c r="AI455" s="55" t="e">
        <f t="shared" si="93"/>
        <v>#DIV/0!</v>
      </c>
      <c r="AJ455" s="55">
        <f t="shared" si="94"/>
        <v>-1</v>
      </c>
      <c r="AK455" s="55" t="e">
        <f t="shared" si="95"/>
        <v>#DIV/0!</v>
      </c>
      <c r="AL455" s="55">
        <f t="shared" si="96"/>
        <v>-1</v>
      </c>
      <c r="AM455" s="55" t="e">
        <f t="shared" si="97"/>
        <v>#DIV/0!</v>
      </c>
      <c r="AN455" s="55" t="e">
        <f t="shared" si="98"/>
        <v>#DIV/0!</v>
      </c>
      <c r="AO455" s="55" t="e">
        <f t="shared" si="99"/>
        <v>#DIV/0!</v>
      </c>
      <c r="AP455" s="55" t="e">
        <f t="shared" si="100"/>
        <v>#DIV/0!</v>
      </c>
      <c r="AQ455" s="55">
        <f t="shared" si="101"/>
        <v>-1</v>
      </c>
      <c r="AR455" s="55" t="e">
        <f t="shared" si="102"/>
        <v>#DIV/0!</v>
      </c>
      <c r="AS455" s="55" t="e">
        <f t="shared" si="103"/>
        <v>#DIV/0!</v>
      </c>
      <c r="AT455" s="55" t="e">
        <f t="shared" si="104"/>
        <v>#DIV/0!</v>
      </c>
      <c r="AU455" s="55">
        <f t="shared" si="105"/>
        <v>-1</v>
      </c>
    </row>
    <row r="456" spans="1:47" x14ac:dyDescent="0.25">
      <c r="A456" s="59">
        <v>2023</v>
      </c>
      <c r="B456" s="67">
        <v>30201040201</v>
      </c>
      <c r="C456" s="61" t="s">
        <v>706</v>
      </c>
      <c r="D456" s="62"/>
      <c r="E456" s="62"/>
      <c r="F456" s="62"/>
      <c r="G456" s="62"/>
      <c r="H456" s="62"/>
      <c r="I456" s="62"/>
      <c r="J456" s="62"/>
      <c r="K456" s="62"/>
      <c r="L456" s="62">
        <v>15000000</v>
      </c>
      <c r="M456" s="62"/>
      <c r="N456" s="62"/>
      <c r="O456" s="62"/>
      <c r="P456" s="62">
        <v>15000000</v>
      </c>
      <c r="R456" s="62">
        <v>0</v>
      </c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>
        <f t="shared" si="106"/>
        <v>0</v>
      </c>
      <c r="AF456" s="43">
        <v>30201040201</v>
      </c>
      <c r="AG456" s="25" t="s">
        <v>706</v>
      </c>
      <c r="AH456" s="26">
        <v>0</v>
      </c>
      <c r="AI456" s="62" t="e">
        <f t="shared" si="93"/>
        <v>#DIV/0!</v>
      </c>
      <c r="AJ456" s="62" t="e">
        <f t="shared" si="94"/>
        <v>#DIV/0!</v>
      </c>
      <c r="AK456" s="62" t="e">
        <f t="shared" si="95"/>
        <v>#DIV/0!</v>
      </c>
      <c r="AL456" s="62" t="e">
        <f t="shared" si="96"/>
        <v>#DIV/0!</v>
      </c>
      <c r="AM456" s="62" t="e">
        <f t="shared" si="97"/>
        <v>#DIV/0!</v>
      </c>
      <c r="AN456" s="62" t="e">
        <f t="shared" si="98"/>
        <v>#DIV/0!</v>
      </c>
      <c r="AO456" s="62" t="e">
        <f t="shared" si="99"/>
        <v>#DIV/0!</v>
      </c>
      <c r="AP456" s="62" t="e">
        <f t="shared" si="100"/>
        <v>#DIV/0!</v>
      </c>
      <c r="AQ456" s="62">
        <f t="shared" si="101"/>
        <v>-1</v>
      </c>
      <c r="AR456" s="62" t="e">
        <f t="shared" si="102"/>
        <v>#DIV/0!</v>
      </c>
      <c r="AS456" s="62" t="e">
        <f t="shared" si="103"/>
        <v>#DIV/0!</v>
      </c>
      <c r="AT456" s="62" t="e">
        <f t="shared" si="104"/>
        <v>#DIV/0!</v>
      </c>
      <c r="AU456" s="62">
        <f t="shared" si="105"/>
        <v>-1</v>
      </c>
    </row>
    <row r="457" spans="1:47" x14ac:dyDescent="0.25">
      <c r="A457" s="59">
        <v>2023</v>
      </c>
      <c r="B457" s="68">
        <v>30201040202</v>
      </c>
      <c r="C457" s="61" t="s">
        <v>707</v>
      </c>
      <c r="D457" s="62"/>
      <c r="E457" s="62"/>
      <c r="F457" s="62"/>
      <c r="G457" s="62">
        <v>25000000</v>
      </c>
      <c r="H457" s="62"/>
      <c r="I457" s="62"/>
      <c r="J457" s="62"/>
      <c r="K457" s="62"/>
      <c r="L457" s="62"/>
      <c r="M457" s="62"/>
      <c r="N457" s="62"/>
      <c r="O457" s="62"/>
      <c r="P457" s="62">
        <v>25000000</v>
      </c>
      <c r="R457" s="62">
        <v>0</v>
      </c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>
        <f t="shared" si="106"/>
        <v>0</v>
      </c>
      <c r="AF457" s="44">
        <v>30201040202</v>
      </c>
      <c r="AG457" s="25" t="s">
        <v>707</v>
      </c>
      <c r="AH457" s="26">
        <v>0</v>
      </c>
      <c r="AI457" s="62" t="e">
        <f t="shared" ref="AI457:AI512" si="107">+(R457-D457)/D457</f>
        <v>#DIV/0!</v>
      </c>
      <c r="AJ457" s="62" t="e">
        <f t="shared" si="94"/>
        <v>#DIV/0!</v>
      </c>
      <c r="AK457" s="62" t="e">
        <f t="shared" si="95"/>
        <v>#DIV/0!</v>
      </c>
      <c r="AL457" s="62">
        <f t="shared" si="96"/>
        <v>-1</v>
      </c>
      <c r="AM457" s="62" t="e">
        <f t="shared" si="97"/>
        <v>#DIV/0!</v>
      </c>
      <c r="AN457" s="62" t="e">
        <f t="shared" si="98"/>
        <v>#DIV/0!</v>
      </c>
      <c r="AO457" s="62" t="e">
        <f t="shared" si="99"/>
        <v>#DIV/0!</v>
      </c>
      <c r="AP457" s="62" t="e">
        <f t="shared" si="100"/>
        <v>#DIV/0!</v>
      </c>
      <c r="AQ457" s="62" t="e">
        <f t="shared" si="101"/>
        <v>#DIV/0!</v>
      </c>
      <c r="AR457" s="62" t="e">
        <f t="shared" si="102"/>
        <v>#DIV/0!</v>
      </c>
      <c r="AS457" s="62" t="e">
        <f t="shared" si="103"/>
        <v>#DIV/0!</v>
      </c>
      <c r="AT457" s="62" t="e">
        <f t="shared" si="104"/>
        <v>#DIV/0!</v>
      </c>
      <c r="AU457" s="62">
        <f t="shared" si="105"/>
        <v>-1</v>
      </c>
    </row>
    <row r="458" spans="1:47" x14ac:dyDescent="0.25">
      <c r="A458" s="59">
        <v>2023</v>
      </c>
      <c r="B458" s="69">
        <v>30201040203</v>
      </c>
      <c r="C458" s="61" t="s">
        <v>708</v>
      </c>
      <c r="D458" s="62"/>
      <c r="E458" s="62">
        <v>100000000</v>
      </c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>
        <v>100000000</v>
      </c>
      <c r="R458" s="62">
        <v>0</v>
      </c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>
        <f t="shared" si="106"/>
        <v>0</v>
      </c>
      <c r="AF458" s="45">
        <v>30201040203</v>
      </c>
      <c r="AG458" s="25" t="s">
        <v>708</v>
      </c>
      <c r="AH458" s="26">
        <v>0</v>
      </c>
      <c r="AI458" s="62" t="e">
        <f t="shared" si="107"/>
        <v>#DIV/0!</v>
      </c>
      <c r="AJ458" s="62">
        <f t="shared" si="94"/>
        <v>-1</v>
      </c>
      <c r="AK458" s="62" t="e">
        <f t="shared" si="95"/>
        <v>#DIV/0!</v>
      </c>
      <c r="AL458" s="62" t="e">
        <f t="shared" si="96"/>
        <v>#DIV/0!</v>
      </c>
      <c r="AM458" s="62" t="e">
        <f t="shared" si="97"/>
        <v>#DIV/0!</v>
      </c>
      <c r="AN458" s="62" t="e">
        <f t="shared" si="98"/>
        <v>#DIV/0!</v>
      </c>
      <c r="AO458" s="62" t="e">
        <f t="shared" si="99"/>
        <v>#DIV/0!</v>
      </c>
      <c r="AP458" s="62" t="e">
        <f t="shared" si="100"/>
        <v>#DIV/0!</v>
      </c>
      <c r="AQ458" s="62" t="e">
        <f t="shared" si="101"/>
        <v>#DIV/0!</v>
      </c>
      <c r="AR458" s="62" t="e">
        <f t="shared" si="102"/>
        <v>#DIV/0!</v>
      </c>
      <c r="AS458" s="62" t="e">
        <f t="shared" si="103"/>
        <v>#DIV/0!</v>
      </c>
      <c r="AT458" s="62" t="e">
        <f t="shared" si="104"/>
        <v>#DIV/0!</v>
      </c>
      <c r="AU458" s="62">
        <f t="shared" si="105"/>
        <v>-1</v>
      </c>
    </row>
    <row r="459" spans="1:47" x14ac:dyDescent="0.25">
      <c r="A459" s="56">
        <v>2023</v>
      </c>
      <c r="B459" s="57">
        <v>302010403</v>
      </c>
      <c r="C459" s="58" t="s">
        <v>709</v>
      </c>
      <c r="D459" s="55">
        <v>30000000</v>
      </c>
      <c r="E459" s="55">
        <v>0</v>
      </c>
      <c r="F459" s="55">
        <v>0</v>
      </c>
      <c r="G459" s="55">
        <v>10000000</v>
      </c>
      <c r="H459" s="55">
        <v>0</v>
      </c>
      <c r="I459" s="55">
        <v>0</v>
      </c>
      <c r="J459" s="55">
        <v>0</v>
      </c>
      <c r="K459" s="55">
        <v>0</v>
      </c>
      <c r="L459" s="55">
        <v>0</v>
      </c>
      <c r="M459" s="55">
        <v>0</v>
      </c>
      <c r="N459" s="55">
        <v>0</v>
      </c>
      <c r="O459" s="55">
        <v>0</v>
      </c>
      <c r="P459" s="55">
        <v>40000000</v>
      </c>
      <c r="R459" s="55">
        <v>0</v>
      </c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>
        <f t="shared" si="106"/>
        <v>0</v>
      </c>
      <c r="AF459" s="14">
        <v>302010403</v>
      </c>
      <c r="AG459" s="9" t="s">
        <v>709</v>
      </c>
      <c r="AH459" s="10">
        <f>+AH460+AH461</f>
        <v>0</v>
      </c>
      <c r="AI459" s="55">
        <f t="shared" si="107"/>
        <v>-1</v>
      </c>
      <c r="AJ459" s="55" t="e">
        <f t="shared" si="94"/>
        <v>#DIV/0!</v>
      </c>
      <c r="AK459" s="55" t="e">
        <f t="shared" si="95"/>
        <v>#DIV/0!</v>
      </c>
      <c r="AL459" s="55">
        <f t="shared" si="96"/>
        <v>-1</v>
      </c>
      <c r="AM459" s="55" t="e">
        <f t="shared" si="97"/>
        <v>#DIV/0!</v>
      </c>
      <c r="AN459" s="55" t="e">
        <f t="shared" si="98"/>
        <v>#DIV/0!</v>
      </c>
      <c r="AO459" s="55" t="e">
        <f t="shared" si="99"/>
        <v>#DIV/0!</v>
      </c>
      <c r="AP459" s="55" t="e">
        <f t="shared" si="100"/>
        <v>#DIV/0!</v>
      </c>
      <c r="AQ459" s="55" t="e">
        <f t="shared" si="101"/>
        <v>#DIV/0!</v>
      </c>
      <c r="AR459" s="55" t="e">
        <f t="shared" si="102"/>
        <v>#DIV/0!</v>
      </c>
      <c r="AS459" s="55" t="e">
        <f t="shared" si="103"/>
        <v>#DIV/0!</v>
      </c>
      <c r="AT459" s="55" t="e">
        <f t="shared" si="104"/>
        <v>#DIV/0!</v>
      </c>
      <c r="AU459" s="55">
        <f t="shared" si="105"/>
        <v>-1</v>
      </c>
    </row>
    <row r="460" spans="1:47" x14ac:dyDescent="0.25">
      <c r="A460" s="59">
        <v>2023</v>
      </c>
      <c r="B460" s="68">
        <v>30201040302</v>
      </c>
      <c r="C460" s="61" t="s">
        <v>710</v>
      </c>
      <c r="D460" s="62"/>
      <c r="E460" s="62"/>
      <c r="F460" s="62"/>
      <c r="G460" s="62">
        <v>10000000</v>
      </c>
      <c r="H460" s="62"/>
      <c r="I460" s="62"/>
      <c r="J460" s="62"/>
      <c r="K460" s="62"/>
      <c r="L460" s="62"/>
      <c r="M460" s="62"/>
      <c r="N460" s="62"/>
      <c r="O460" s="62"/>
      <c r="P460" s="62">
        <v>10000000</v>
      </c>
      <c r="R460" s="62">
        <v>0</v>
      </c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>
        <f t="shared" si="106"/>
        <v>0</v>
      </c>
      <c r="AF460" s="44">
        <v>30201040302</v>
      </c>
      <c r="AG460" s="25" t="s">
        <v>710</v>
      </c>
      <c r="AH460" s="26">
        <v>0</v>
      </c>
      <c r="AI460" s="62" t="e">
        <f t="shared" si="107"/>
        <v>#DIV/0!</v>
      </c>
      <c r="AJ460" s="62" t="e">
        <f t="shared" si="94"/>
        <v>#DIV/0!</v>
      </c>
      <c r="AK460" s="62" t="e">
        <f t="shared" si="95"/>
        <v>#DIV/0!</v>
      </c>
      <c r="AL460" s="62">
        <f t="shared" si="96"/>
        <v>-1</v>
      </c>
      <c r="AM460" s="62" t="e">
        <f t="shared" si="97"/>
        <v>#DIV/0!</v>
      </c>
      <c r="AN460" s="62" t="e">
        <f t="shared" si="98"/>
        <v>#DIV/0!</v>
      </c>
      <c r="AO460" s="62" t="e">
        <f t="shared" si="99"/>
        <v>#DIV/0!</v>
      </c>
      <c r="AP460" s="62" t="e">
        <f t="shared" si="100"/>
        <v>#DIV/0!</v>
      </c>
      <c r="AQ460" s="62" t="e">
        <f t="shared" si="101"/>
        <v>#DIV/0!</v>
      </c>
      <c r="AR460" s="62" t="e">
        <f t="shared" si="102"/>
        <v>#DIV/0!</v>
      </c>
      <c r="AS460" s="62" t="e">
        <f t="shared" si="103"/>
        <v>#DIV/0!</v>
      </c>
      <c r="AT460" s="62" t="e">
        <f t="shared" si="104"/>
        <v>#DIV/0!</v>
      </c>
      <c r="AU460" s="62">
        <f t="shared" si="105"/>
        <v>-1</v>
      </c>
    </row>
    <row r="461" spans="1:47" x14ac:dyDescent="0.25">
      <c r="A461" s="59">
        <v>2023</v>
      </c>
      <c r="B461" s="69">
        <v>30201040303</v>
      </c>
      <c r="C461" s="61" t="s">
        <v>711</v>
      </c>
      <c r="D461" s="62">
        <v>30000000</v>
      </c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>
        <v>30000000</v>
      </c>
      <c r="R461" s="62">
        <v>0</v>
      </c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>
        <f t="shared" si="106"/>
        <v>0</v>
      </c>
      <c r="AF461" s="45">
        <v>30201040303</v>
      </c>
      <c r="AG461" s="25" t="s">
        <v>711</v>
      </c>
      <c r="AH461" s="26">
        <v>0</v>
      </c>
      <c r="AI461" s="62">
        <f t="shared" si="107"/>
        <v>-1</v>
      </c>
      <c r="AJ461" s="62" t="e">
        <f t="shared" si="94"/>
        <v>#DIV/0!</v>
      </c>
      <c r="AK461" s="62" t="e">
        <f t="shared" si="95"/>
        <v>#DIV/0!</v>
      </c>
      <c r="AL461" s="62" t="e">
        <f t="shared" si="96"/>
        <v>#DIV/0!</v>
      </c>
      <c r="AM461" s="62" t="e">
        <f t="shared" si="97"/>
        <v>#DIV/0!</v>
      </c>
      <c r="AN461" s="62" t="e">
        <f t="shared" si="98"/>
        <v>#DIV/0!</v>
      </c>
      <c r="AO461" s="62" t="e">
        <f t="shared" si="99"/>
        <v>#DIV/0!</v>
      </c>
      <c r="AP461" s="62" t="e">
        <f t="shared" si="100"/>
        <v>#DIV/0!</v>
      </c>
      <c r="AQ461" s="62" t="e">
        <f t="shared" si="101"/>
        <v>#DIV/0!</v>
      </c>
      <c r="AR461" s="62" t="e">
        <f t="shared" si="102"/>
        <v>#DIV/0!</v>
      </c>
      <c r="AS461" s="62" t="e">
        <f t="shared" si="103"/>
        <v>#DIV/0!</v>
      </c>
      <c r="AT461" s="62" t="e">
        <f t="shared" si="104"/>
        <v>#DIV/0!</v>
      </c>
      <c r="AU461" s="62">
        <f t="shared" si="105"/>
        <v>-1</v>
      </c>
    </row>
    <row r="462" spans="1:47" x14ac:dyDescent="0.25">
      <c r="A462" s="56">
        <v>2023</v>
      </c>
      <c r="B462" s="57">
        <v>302010404</v>
      </c>
      <c r="C462" s="58" t="s">
        <v>712</v>
      </c>
      <c r="D462" s="55">
        <v>0</v>
      </c>
      <c r="E462" s="55">
        <v>30000000</v>
      </c>
      <c r="F462" s="55">
        <v>0</v>
      </c>
      <c r="G462" s="55">
        <v>20000000</v>
      </c>
      <c r="H462" s="55">
        <v>0</v>
      </c>
      <c r="I462" s="55">
        <v>0</v>
      </c>
      <c r="J462" s="55">
        <v>0</v>
      </c>
      <c r="K462" s="55">
        <v>0</v>
      </c>
      <c r="L462" s="55">
        <v>5000000</v>
      </c>
      <c r="M462" s="55">
        <v>0</v>
      </c>
      <c r="N462" s="55">
        <v>0</v>
      </c>
      <c r="O462" s="55">
        <v>0</v>
      </c>
      <c r="P462" s="55">
        <v>55000000</v>
      </c>
      <c r="R462" s="55">
        <v>0</v>
      </c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>
        <f t="shared" si="106"/>
        <v>0</v>
      </c>
      <c r="AF462" s="14">
        <v>302010404</v>
      </c>
      <c r="AG462" s="9" t="s">
        <v>712</v>
      </c>
      <c r="AH462" s="10">
        <f>+AH463+AH464+AH465</f>
        <v>0</v>
      </c>
      <c r="AI462" s="55" t="e">
        <f t="shared" si="107"/>
        <v>#DIV/0!</v>
      </c>
      <c r="AJ462" s="55">
        <f t="shared" si="94"/>
        <v>-1</v>
      </c>
      <c r="AK462" s="55" t="e">
        <f t="shared" si="95"/>
        <v>#DIV/0!</v>
      </c>
      <c r="AL462" s="55">
        <f t="shared" si="96"/>
        <v>-1</v>
      </c>
      <c r="AM462" s="55" t="e">
        <f t="shared" si="97"/>
        <v>#DIV/0!</v>
      </c>
      <c r="AN462" s="55" t="e">
        <f t="shared" si="98"/>
        <v>#DIV/0!</v>
      </c>
      <c r="AO462" s="55" t="e">
        <f t="shared" si="99"/>
        <v>#DIV/0!</v>
      </c>
      <c r="AP462" s="55" t="e">
        <f t="shared" si="100"/>
        <v>#DIV/0!</v>
      </c>
      <c r="AQ462" s="55">
        <f t="shared" si="101"/>
        <v>-1</v>
      </c>
      <c r="AR462" s="55" t="e">
        <f t="shared" si="102"/>
        <v>#DIV/0!</v>
      </c>
      <c r="AS462" s="55" t="e">
        <f t="shared" si="103"/>
        <v>#DIV/0!</v>
      </c>
      <c r="AT462" s="55" t="e">
        <f t="shared" si="104"/>
        <v>#DIV/0!</v>
      </c>
      <c r="AU462" s="55">
        <f t="shared" si="105"/>
        <v>-1</v>
      </c>
    </row>
    <row r="463" spans="1:47" x14ac:dyDescent="0.25">
      <c r="A463" s="59">
        <v>2023</v>
      </c>
      <c r="B463" s="67">
        <v>30201040401</v>
      </c>
      <c r="C463" s="61" t="s">
        <v>713</v>
      </c>
      <c r="D463" s="62"/>
      <c r="E463" s="62"/>
      <c r="F463" s="62"/>
      <c r="G463" s="62"/>
      <c r="H463" s="62"/>
      <c r="I463" s="62"/>
      <c r="J463" s="62"/>
      <c r="K463" s="62"/>
      <c r="L463" s="62">
        <v>5000000</v>
      </c>
      <c r="M463" s="62"/>
      <c r="N463" s="62"/>
      <c r="O463" s="62"/>
      <c r="P463" s="62">
        <v>5000000</v>
      </c>
      <c r="R463" s="62">
        <v>0</v>
      </c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>
        <f t="shared" si="106"/>
        <v>0</v>
      </c>
      <c r="AF463" s="43">
        <v>30201040401</v>
      </c>
      <c r="AG463" s="25" t="s">
        <v>713</v>
      </c>
      <c r="AH463" s="26">
        <v>0</v>
      </c>
      <c r="AI463" s="62" t="e">
        <f t="shared" si="107"/>
        <v>#DIV/0!</v>
      </c>
      <c r="AJ463" s="62" t="e">
        <f t="shared" si="94"/>
        <v>#DIV/0!</v>
      </c>
      <c r="AK463" s="62" t="e">
        <f t="shared" si="95"/>
        <v>#DIV/0!</v>
      </c>
      <c r="AL463" s="62" t="e">
        <f t="shared" si="96"/>
        <v>#DIV/0!</v>
      </c>
      <c r="AM463" s="62" t="e">
        <f t="shared" si="97"/>
        <v>#DIV/0!</v>
      </c>
      <c r="AN463" s="62" t="e">
        <f t="shared" si="98"/>
        <v>#DIV/0!</v>
      </c>
      <c r="AO463" s="62" t="e">
        <f t="shared" si="99"/>
        <v>#DIV/0!</v>
      </c>
      <c r="AP463" s="62" t="e">
        <f t="shared" si="100"/>
        <v>#DIV/0!</v>
      </c>
      <c r="AQ463" s="62">
        <f t="shared" si="101"/>
        <v>-1</v>
      </c>
      <c r="AR463" s="62" t="e">
        <f t="shared" si="102"/>
        <v>#DIV/0!</v>
      </c>
      <c r="AS463" s="62" t="e">
        <f t="shared" si="103"/>
        <v>#DIV/0!</v>
      </c>
      <c r="AT463" s="62" t="e">
        <f t="shared" si="104"/>
        <v>#DIV/0!</v>
      </c>
      <c r="AU463" s="62">
        <f t="shared" si="105"/>
        <v>-1</v>
      </c>
    </row>
    <row r="464" spans="1:47" x14ac:dyDescent="0.25">
      <c r="A464" s="59">
        <v>2023</v>
      </c>
      <c r="B464" s="68">
        <v>30201040402</v>
      </c>
      <c r="C464" s="61" t="s">
        <v>714</v>
      </c>
      <c r="D464" s="62"/>
      <c r="E464" s="62"/>
      <c r="F464" s="62"/>
      <c r="G464" s="62">
        <v>20000000</v>
      </c>
      <c r="H464" s="62"/>
      <c r="I464" s="62"/>
      <c r="J464" s="62"/>
      <c r="K464" s="62"/>
      <c r="L464" s="62"/>
      <c r="M464" s="62"/>
      <c r="N464" s="62"/>
      <c r="O464" s="62"/>
      <c r="P464" s="62">
        <v>20000000</v>
      </c>
      <c r="R464" s="62">
        <v>0</v>
      </c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>
        <f t="shared" si="106"/>
        <v>0</v>
      </c>
      <c r="AF464" s="44">
        <v>30201040402</v>
      </c>
      <c r="AG464" s="25" t="s">
        <v>714</v>
      </c>
      <c r="AH464" s="26">
        <v>0</v>
      </c>
      <c r="AI464" s="62" t="e">
        <f t="shared" si="107"/>
        <v>#DIV/0!</v>
      </c>
      <c r="AJ464" s="62" t="e">
        <f t="shared" si="94"/>
        <v>#DIV/0!</v>
      </c>
      <c r="AK464" s="62" t="e">
        <f t="shared" si="95"/>
        <v>#DIV/0!</v>
      </c>
      <c r="AL464" s="62">
        <f t="shared" si="96"/>
        <v>-1</v>
      </c>
      <c r="AM464" s="62" t="e">
        <f t="shared" si="97"/>
        <v>#DIV/0!</v>
      </c>
      <c r="AN464" s="62" t="e">
        <f t="shared" si="98"/>
        <v>#DIV/0!</v>
      </c>
      <c r="AO464" s="62" t="e">
        <f t="shared" si="99"/>
        <v>#DIV/0!</v>
      </c>
      <c r="AP464" s="62" t="e">
        <f t="shared" si="100"/>
        <v>#DIV/0!</v>
      </c>
      <c r="AQ464" s="62" t="e">
        <f t="shared" si="101"/>
        <v>#DIV/0!</v>
      </c>
      <c r="AR464" s="62" t="e">
        <f t="shared" si="102"/>
        <v>#DIV/0!</v>
      </c>
      <c r="AS464" s="62" t="e">
        <f t="shared" si="103"/>
        <v>#DIV/0!</v>
      </c>
      <c r="AT464" s="62" t="e">
        <f t="shared" si="104"/>
        <v>#DIV/0!</v>
      </c>
      <c r="AU464" s="62">
        <f t="shared" si="105"/>
        <v>-1</v>
      </c>
    </row>
    <row r="465" spans="1:47" x14ac:dyDescent="0.25">
      <c r="A465" s="59">
        <v>2023</v>
      </c>
      <c r="B465" s="69">
        <v>30201040403</v>
      </c>
      <c r="C465" s="61" t="s">
        <v>715</v>
      </c>
      <c r="D465" s="62"/>
      <c r="E465" s="62">
        <v>30000000</v>
      </c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>
        <v>30000000</v>
      </c>
      <c r="R465" s="62">
        <v>0</v>
      </c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>
        <f t="shared" si="106"/>
        <v>0</v>
      </c>
      <c r="AF465" s="45">
        <v>30201040403</v>
      </c>
      <c r="AG465" s="25" t="s">
        <v>715</v>
      </c>
      <c r="AH465" s="26">
        <v>0</v>
      </c>
      <c r="AI465" s="62" t="e">
        <f t="shared" si="107"/>
        <v>#DIV/0!</v>
      </c>
      <c r="AJ465" s="62">
        <f t="shared" si="94"/>
        <v>-1</v>
      </c>
      <c r="AK465" s="62" t="e">
        <f t="shared" si="95"/>
        <v>#DIV/0!</v>
      </c>
      <c r="AL465" s="62" t="e">
        <f t="shared" si="96"/>
        <v>#DIV/0!</v>
      </c>
      <c r="AM465" s="62" t="e">
        <f t="shared" si="97"/>
        <v>#DIV/0!</v>
      </c>
      <c r="AN465" s="62" t="e">
        <f t="shared" si="98"/>
        <v>#DIV/0!</v>
      </c>
      <c r="AO465" s="62" t="e">
        <f t="shared" si="99"/>
        <v>#DIV/0!</v>
      </c>
      <c r="AP465" s="62" t="e">
        <f t="shared" si="100"/>
        <v>#DIV/0!</v>
      </c>
      <c r="AQ465" s="62" t="e">
        <f t="shared" si="101"/>
        <v>#DIV/0!</v>
      </c>
      <c r="AR465" s="62" t="e">
        <f t="shared" si="102"/>
        <v>#DIV/0!</v>
      </c>
      <c r="AS465" s="62" t="e">
        <f t="shared" si="103"/>
        <v>#DIV/0!</v>
      </c>
      <c r="AT465" s="62" t="e">
        <f t="shared" si="104"/>
        <v>#DIV/0!</v>
      </c>
      <c r="AU465" s="62">
        <f t="shared" si="105"/>
        <v>-1</v>
      </c>
    </row>
    <row r="466" spans="1:47" x14ac:dyDescent="0.25">
      <c r="A466" s="56">
        <v>2023</v>
      </c>
      <c r="B466" s="57">
        <v>30202</v>
      </c>
      <c r="C466" s="58" t="s">
        <v>716</v>
      </c>
      <c r="D466" s="55">
        <v>0</v>
      </c>
      <c r="E466" s="55">
        <v>225000000</v>
      </c>
      <c r="F466" s="55">
        <v>0</v>
      </c>
      <c r="G466" s="55">
        <v>0</v>
      </c>
      <c r="H466" s="55">
        <v>0</v>
      </c>
      <c r="I466" s="55">
        <v>0</v>
      </c>
      <c r="J466" s="55">
        <v>0</v>
      </c>
      <c r="K466" s="55">
        <v>0</v>
      </c>
      <c r="L466" s="55">
        <v>75000000</v>
      </c>
      <c r="M466" s="55">
        <v>0</v>
      </c>
      <c r="N466" s="55">
        <v>0</v>
      </c>
      <c r="O466" s="55">
        <v>0</v>
      </c>
      <c r="P466" s="55">
        <v>300000000</v>
      </c>
      <c r="R466" s="55">
        <v>0</v>
      </c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>
        <f t="shared" si="106"/>
        <v>0</v>
      </c>
      <c r="AF466" s="11">
        <v>30202</v>
      </c>
      <c r="AG466" s="5" t="s">
        <v>716</v>
      </c>
      <c r="AH466" s="6">
        <f>+AH467</f>
        <v>0</v>
      </c>
      <c r="AI466" s="55" t="e">
        <f t="shared" si="107"/>
        <v>#DIV/0!</v>
      </c>
      <c r="AJ466" s="55">
        <f t="shared" si="94"/>
        <v>-1</v>
      </c>
      <c r="AK466" s="55" t="e">
        <f t="shared" si="95"/>
        <v>#DIV/0!</v>
      </c>
      <c r="AL466" s="55" t="e">
        <f t="shared" si="96"/>
        <v>#DIV/0!</v>
      </c>
      <c r="AM466" s="55" t="e">
        <f t="shared" si="97"/>
        <v>#DIV/0!</v>
      </c>
      <c r="AN466" s="55" t="e">
        <f t="shared" si="98"/>
        <v>#DIV/0!</v>
      </c>
      <c r="AO466" s="55" t="e">
        <f t="shared" si="99"/>
        <v>#DIV/0!</v>
      </c>
      <c r="AP466" s="55" t="e">
        <f t="shared" si="100"/>
        <v>#DIV/0!</v>
      </c>
      <c r="AQ466" s="55">
        <f t="shared" si="101"/>
        <v>-1</v>
      </c>
      <c r="AR466" s="55" t="e">
        <f t="shared" si="102"/>
        <v>#DIV/0!</v>
      </c>
      <c r="AS466" s="55" t="e">
        <f t="shared" si="103"/>
        <v>#DIV/0!</v>
      </c>
      <c r="AT466" s="55" t="e">
        <f t="shared" si="104"/>
        <v>#DIV/0!</v>
      </c>
      <c r="AU466" s="55">
        <f t="shared" si="105"/>
        <v>-1</v>
      </c>
    </row>
    <row r="467" spans="1:47" x14ac:dyDescent="0.25">
      <c r="A467" s="56">
        <v>2023</v>
      </c>
      <c r="B467" s="57">
        <v>3020201</v>
      </c>
      <c r="C467" s="58" t="s">
        <v>717</v>
      </c>
      <c r="D467" s="55">
        <v>0</v>
      </c>
      <c r="E467" s="55">
        <v>225000000</v>
      </c>
      <c r="F467" s="55">
        <v>0</v>
      </c>
      <c r="G467" s="55">
        <v>0</v>
      </c>
      <c r="H467" s="55">
        <v>0</v>
      </c>
      <c r="I467" s="55">
        <v>0</v>
      </c>
      <c r="J467" s="55">
        <v>0</v>
      </c>
      <c r="K467" s="55">
        <v>0</v>
      </c>
      <c r="L467" s="55">
        <v>75000000</v>
      </c>
      <c r="M467" s="55">
        <v>0</v>
      </c>
      <c r="N467" s="55">
        <v>0</v>
      </c>
      <c r="O467" s="55">
        <v>0</v>
      </c>
      <c r="P467" s="55">
        <v>300000000</v>
      </c>
      <c r="R467" s="55">
        <v>0</v>
      </c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>
        <f t="shared" si="106"/>
        <v>0</v>
      </c>
      <c r="AF467" s="11">
        <v>3020201</v>
      </c>
      <c r="AG467" s="5" t="s">
        <v>717</v>
      </c>
      <c r="AH467" s="6">
        <f>+AH468+AH471</f>
        <v>0</v>
      </c>
      <c r="AI467" s="55" t="e">
        <f t="shared" si="107"/>
        <v>#DIV/0!</v>
      </c>
      <c r="AJ467" s="55">
        <f t="shared" si="94"/>
        <v>-1</v>
      </c>
      <c r="AK467" s="55" t="e">
        <f t="shared" si="95"/>
        <v>#DIV/0!</v>
      </c>
      <c r="AL467" s="55" t="e">
        <f t="shared" si="96"/>
        <v>#DIV/0!</v>
      </c>
      <c r="AM467" s="55" t="e">
        <f t="shared" si="97"/>
        <v>#DIV/0!</v>
      </c>
      <c r="AN467" s="55" t="e">
        <f t="shared" si="98"/>
        <v>#DIV/0!</v>
      </c>
      <c r="AO467" s="55" t="e">
        <f t="shared" si="99"/>
        <v>#DIV/0!</v>
      </c>
      <c r="AP467" s="55" t="e">
        <f t="shared" si="100"/>
        <v>#DIV/0!</v>
      </c>
      <c r="AQ467" s="55">
        <f t="shared" si="101"/>
        <v>-1</v>
      </c>
      <c r="AR467" s="55" t="e">
        <f t="shared" si="102"/>
        <v>#DIV/0!</v>
      </c>
      <c r="AS467" s="55" t="e">
        <f t="shared" si="103"/>
        <v>#DIV/0!</v>
      </c>
      <c r="AT467" s="55" t="e">
        <f t="shared" si="104"/>
        <v>#DIV/0!</v>
      </c>
      <c r="AU467" s="55">
        <f t="shared" si="105"/>
        <v>-1</v>
      </c>
    </row>
    <row r="468" spans="1:47" x14ac:dyDescent="0.25">
      <c r="A468" s="56">
        <v>2023</v>
      </c>
      <c r="B468" s="57">
        <v>302020101</v>
      </c>
      <c r="C468" s="58" t="s">
        <v>718</v>
      </c>
      <c r="D468" s="55">
        <v>0</v>
      </c>
      <c r="E468" s="55">
        <v>150000000</v>
      </c>
      <c r="F468" s="55">
        <v>0</v>
      </c>
      <c r="G468" s="55">
        <v>0</v>
      </c>
      <c r="H468" s="55">
        <v>0</v>
      </c>
      <c r="I468" s="55">
        <v>0</v>
      </c>
      <c r="J468" s="55">
        <v>0</v>
      </c>
      <c r="K468" s="55">
        <v>0</v>
      </c>
      <c r="L468" s="55">
        <v>50000000</v>
      </c>
      <c r="M468" s="55">
        <v>0</v>
      </c>
      <c r="N468" s="55">
        <v>0</v>
      </c>
      <c r="O468" s="55">
        <v>0</v>
      </c>
      <c r="P468" s="55">
        <v>200000000</v>
      </c>
      <c r="R468" s="55">
        <v>0</v>
      </c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>
        <f t="shared" si="106"/>
        <v>0</v>
      </c>
      <c r="AF468" s="14">
        <v>302020101</v>
      </c>
      <c r="AG468" s="9" t="s">
        <v>718</v>
      </c>
      <c r="AH468" s="10">
        <f>+AH469+AH470</f>
        <v>0</v>
      </c>
      <c r="AI468" s="55" t="e">
        <f t="shared" si="107"/>
        <v>#DIV/0!</v>
      </c>
      <c r="AJ468" s="55">
        <f t="shared" si="94"/>
        <v>-1</v>
      </c>
      <c r="AK468" s="55" t="e">
        <f t="shared" si="95"/>
        <v>#DIV/0!</v>
      </c>
      <c r="AL468" s="55" t="e">
        <f t="shared" si="96"/>
        <v>#DIV/0!</v>
      </c>
      <c r="AM468" s="55" t="e">
        <f t="shared" si="97"/>
        <v>#DIV/0!</v>
      </c>
      <c r="AN468" s="55" t="e">
        <f t="shared" si="98"/>
        <v>#DIV/0!</v>
      </c>
      <c r="AO468" s="55" t="e">
        <f t="shared" si="99"/>
        <v>#DIV/0!</v>
      </c>
      <c r="AP468" s="55" t="e">
        <f t="shared" si="100"/>
        <v>#DIV/0!</v>
      </c>
      <c r="AQ468" s="55">
        <f t="shared" si="101"/>
        <v>-1</v>
      </c>
      <c r="AR468" s="55" t="e">
        <f t="shared" si="102"/>
        <v>#DIV/0!</v>
      </c>
      <c r="AS468" s="55" t="e">
        <f t="shared" si="103"/>
        <v>#DIV/0!</v>
      </c>
      <c r="AT468" s="55" t="e">
        <f t="shared" si="104"/>
        <v>#DIV/0!</v>
      </c>
      <c r="AU468" s="55">
        <f t="shared" si="105"/>
        <v>-1</v>
      </c>
    </row>
    <row r="469" spans="1:47" x14ac:dyDescent="0.25">
      <c r="A469" s="59">
        <v>2023</v>
      </c>
      <c r="B469" s="67">
        <v>30202010101</v>
      </c>
      <c r="C469" s="61" t="s">
        <v>719</v>
      </c>
      <c r="D469" s="62"/>
      <c r="E469" s="62"/>
      <c r="F469" s="62"/>
      <c r="G469" s="62"/>
      <c r="H469" s="62"/>
      <c r="I469" s="62"/>
      <c r="J469" s="62"/>
      <c r="K469" s="62"/>
      <c r="L469" s="62">
        <v>50000000</v>
      </c>
      <c r="M469" s="62"/>
      <c r="N469" s="62"/>
      <c r="O469" s="62"/>
      <c r="P469" s="62">
        <v>50000000</v>
      </c>
      <c r="R469" s="62">
        <v>0</v>
      </c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>
        <f t="shared" si="106"/>
        <v>0</v>
      </c>
      <c r="AF469" s="43">
        <v>30202010101</v>
      </c>
      <c r="AG469" s="25" t="s">
        <v>719</v>
      </c>
      <c r="AH469" s="26">
        <v>0</v>
      </c>
      <c r="AI469" s="62" t="e">
        <f t="shared" si="107"/>
        <v>#DIV/0!</v>
      </c>
      <c r="AJ469" s="62" t="e">
        <f t="shared" si="94"/>
        <v>#DIV/0!</v>
      </c>
      <c r="AK469" s="62" t="e">
        <f t="shared" si="95"/>
        <v>#DIV/0!</v>
      </c>
      <c r="AL469" s="62" t="e">
        <f t="shared" si="96"/>
        <v>#DIV/0!</v>
      </c>
      <c r="AM469" s="62" t="e">
        <f t="shared" si="97"/>
        <v>#DIV/0!</v>
      </c>
      <c r="AN469" s="62" t="e">
        <f t="shared" si="98"/>
        <v>#DIV/0!</v>
      </c>
      <c r="AO469" s="62" t="e">
        <f t="shared" si="99"/>
        <v>#DIV/0!</v>
      </c>
      <c r="AP469" s="62" t="e">
        <f t="shared" si="100"/>
        <v>#DIV/0!</v>
      </c>
      <c r="AQ469" s="62">
        <f t="shared" si="101"/>
        <v>-1</v>
      </c>
      <c r="AR469" s="62" t="e">
        <f t="shared" si="102"/>
        <v>#DIV/0!</v>
      </c>
      <c r="AS469" s="62" t="e">
        <f t="shared" si="103"/>
        <v>#DIV/0!</v>
      </c>
      <c r="AT469" s="62" t="e">
        <f t="shared" si="104"/>
        <v>#DIV/0!</v>
      </c>
      <c r="AU469" s="62">
        <f t="shared" si="105"/>
        <v>-1</v>
      </c>
    </row>
    <row r="470" spans="1:47" x14ac:dyDescent="0.25">
      <c r="A470" s="59">
        <v>2023</v>
      </c>
      <c r="B470" s="69">
        <v>30202010103</v>
      </c>
      <c r="C470" s="61" t="s">
        <v>720</v>
      </c>
      <c r="D470" s="62"/>
      <c r="E470" s="62">
        <v>150000000</v>
      </c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>
        <v>150000000</v>
      </c>
      <c r="R470" s="62">
        <v>0</v>
      </c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>
        <f t="shared" si="106"/>
        <v>0</v>
      </c>
      <c r="AF470" s="45">
        <v>30202010103</v>
      </c>
      <c r="AG470" s="25" t="s">
        <v>720</v>
      </c>
      <c r="AH470" s="26">
        <v>0</v>
      </c>
      <c r="AI470" s="62" t="e">
        <f t="shared" si="107"/>
        <v>#DIV/0!</v>
      </c>
      <c r="AJ470" s="62">
        <f t="shared" si="94"/>
        <v>-1</v>
      </c>
      <c r="AK470" s="62" t="e">
        <f t="shared" si="95"/>
        <v>#DIV/0!</v>
      </c>
      <c r="AL470" s="62" t="e">
        <f t="shared" si="96"/>
        <v>#DIV/0!</v>
      </c>
      <c r="AM470" s="62" t="e">
        <f t="shared" si="97"/>
        <v>#DIV/0!</v>
      </c>
      <c r="AN470" s="62" t="e">
        <f t="shared" si="98"/>
        <v>#DIV/0!</v>
      </c>
      <c r="AO470" s="62" t="e">
        <f t="shared" si="99"/>
        <v>#DIV/0!</v>
      </c>
      <c r="AP470" s="62" t="e">
        <f t="shared" si="100"/>
        <v>#DIV/0!</v>
      </c>
      <c r="AQ470" s="62" t="e">
        <f t="shared" si="101"/>
        <v>#DIV/0!</v>
      </c>
      <c r="AR470" s="62" t="e">
        <f t="shared" si="102"/>
        <v>#DIV/0!</v>
      </c>
      <c r="AS470" s="62" t="e">
        <f t="shared" si="103"/>
        <v>#DIV/0!</v>
      </c>
      <c r="AT470" s="62" t="e">
        <f t="shared" si="104"/>
        <v>#DIV/0!</v>
      </c>
      <c r="AU470" s="62">
        <f t="shared" si="105"/>
        <v>-1</v>
      </c>
    </row>
    <row r="471" spans="1:47" x14ac:dyDescent="0.25">
      <c r="A471" s="56">
        <v>2023</v>
      </c>
      <c r="B471" s="57">
        <v>302020102</v>
      </c>
      <c r="C471" s="58" t="s">
        <v>721</v>
      </c>
      <c r="D471" s="55">
        <v>0</v>
      </c>
      <c r="E471" s="55">
        <v>75000000</v>
      </c>
      <c r="F471" s="55">
        <v>0</v>
      </c>
      <c r="G471" s="55">
        <v>0</v>
      </c>
      <c r="H471" s="55">
        <v>0</v>
      </c>
      <c r="I471" s="55">
        <v>0</v>
      </c>
      <c r="J471" s="55">
        <v>0</v>
      </c>
      <c r="K471" s="55">
        <v>0</v>
      </c>
      <c r="L471" s="55">
        <v>25000000</v>
      </c>
      <c r="M471" s="55">
        <v>0</v>
      </c>
      <c r="N471" s="55">
        <v>0</v>
      </c>
      <c r="O471" s="55">
        <v>0</v>
      </c>
      <c r="P471" s="55">
        <v>100000000</v>
      </c>
      <c r="R471" s="55">
        <v>0</v>
      </c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>
        <f t="shared" si="106"/>
        <v>0</v>
      </c>
      <c r="AF471" s="14">
        <v>302020102</v>
      </c>
      <c r="AG471" s="9" t="s">
        <v>721</v>
      </c>
      <c r="AH471" s="10">
        <v>0</v>
      </c>
      <c r="AI471" s="55" t="e">
        <f t="shared" si="107"/>
        <v>#DIV/0!</v>
      </c>
      <c r="AJ471" s="55">
        <f t="shared" si="94"/>
        <v>-1</v>
      </c>
      <c r="AK471" s="55" t="e">
        <f t="shared" si="95"/>
        <v>#DIV/0!</v>
      </c>
      <c r="AL471" s="55" t="e">
        <f t="shared" si="96"/>
        <v>#DIV/0!</v>
      </c>
      <c r="AM471" s="55" t="e">
        <f t="shared" si="97"/>
        <v>#DIV/0!</v>
      </c>
      <c r="AN471" s="55" t="e">
        <f t="shared" si="98"/>
        <v>#DIV/0!</v>
      </c>
      <c r="AO471" s="55" t="e">
        <f t="shared" si="99"/>
        <v>#DIV/0!</v>
      </c>
      <c r="AP471" s="55" t="e">
        <f t="shared" si="100"/>
        <v>#DIV/0!</v>
      </c>
      <c r="AQ471" s="55">
        <f t="shared" si="101"/>
        <v>-1</v>
      </c>
      <c r="AR471" s="55" t="e">
        <f t="shared" si="102"/>
        <v>#DIV/0!</v>
      </c>
      <c r="AS471" s="55" t="e">
        <f t="shared" si="103"/>
        <v>#DIV/0!</v>
      </c>
      <c r="AT471" s="55" t="e">
        <f t="shared" si="104"/>
        <v>#DIV/0!</v>
      </c>
      <c r="AU471" s="55">
        <f t="shared" si="105"/>
        <v>-1</v>
      </c>
    </row>
    <row r="472" spans="1:47" x14ac:dyDescent="0.25">
      <c r="A472" s="59">
        <v>2023</v>
      </c>
      <c r="B472" s="67">
        <v>30202010201</v>
      </c>
      <c r="C472" s="61" t="s">
        <v>722</v>
      </c>
      <c r="D472" s="62"/>
      <c r="E472" s="62"/>
      <c r="F472" s="62"/>
      <c r="G472" s="62"/>
      <c r="H472" s="62"/>
      <c r="I472" s="62"/>
      <c r="J472" s="62"/>
      <c r="K472" s="62"/>
      <c r="L472" s="62">
        <v>25000000</v>
      </c>
      <c r="M472" s="62"/>
      <c r="N472" s="62"/>
      <c r="O472" s="62"/>
      <c r="P472" s="62">
        <v>25000000</v>
      </c>
      <c r="R472" s="62">
        <v>0</v>
      </c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>
        <f t="shared" si="106"/>
        <v>0</v>
      </c>
      <c r="AF472" s="43">
        <v>30202010201</v>
      </c>
      <c r="AG472" s="25" t="s">
        <v>722</v>
      </c>
      <c r="AH472" s="26">
        <v>0</v>
      </c>
      <c r="AI472" s="62" t="e">
        <f t="shared" si="107"/>
        <v>#DIV/0!</v>
      </c>
      <c r="AJ472" s="62" t="e">
        <f t="shared" ref="AJ472:AJ512" si="108">+(S472-E472)/E472</f>
        <v>#DIV/0!</v>
      </c>
      <c r="AK472" s="62" t="e">
        <f t="shared" ref="AK472:AK512" si="109">+(T472-F472)/F472</f>
        <v>#DIV/0!</v>
      </c>
      <c r="AL472" s="62" t="e">
        <f t="shared" ref="AL472:AL512" si="110">+(U472-G472)/G472</f>
        <v>#DIV/0!</v>
      </c>
      <c r="AM472" s="62" t="e">
        <f t="shared" ref="AM472:AM512" si="111">+(V472-H472)/H472</f>
        <v>#DIV/0!</v>
      </c>
      <c r="AN472" s="62" t="e">
        <f t="shared" ref="AN472:AN512" si="112">+(W472-I472)/I472</f>
        <v>#DIV/0!</v>
      </c>
      <c r="AO472" s="62" t="e">
        <f t="shared" ref="AO472:AO512" si="113">+(X472-J472)/J472</f>
        <v>#DIV/0!</v>
      </c>
      <c r="AP472" s="62" t="e">
        <f t="shared" ref="AP472:AP512" si="114">+(Y472-K472)/K472</f>
        <v>#DIV/0!</v>
      </c>
      <c r="AQ472" s="62">
        <f t="shared" ref="AQ472:AQ512" si="115">+(Z472-L472)/L472</f>
        <v>-1</v>
      </c>
      <c r="AR472" s="62" t="e">
        <f t="shared" ref="AR472:AR512" si="116">+(AA472-M472)/M472</f>
        <v>#DIV/0!</v>
      </c>
      <c r="AS472" s="62" t="e">
        <f t="shared" ref="AS472:AS512" si="117">+(AB472-N472)/N472</f>
        <v>#DIV/0!</v>
      </c>
      <c r="AT472" s="62" t="e">
        <f t="shared" ref="AT472:AT512" si="118">+(AC472-O472)/O472</f>
        <v>#DIV/0!</v>
      </c>
      <c r="AU472" s="62">
        <f t="shared" ref="AU472:AU512" si="119">+(AD472-P472)/P472</f>
        <v>-1</v>
      </c>
    </row>
    <row r="473" spans="1:47" x14ac:dyDescent="0.25">
      <c r="A473" s="59">
        <v>2023</v>
      </c>
      <c r="B473" s="69">
        <v>30202010203</v>
      </c>
      <c r="C473" s="61" t="s">
        <v>723</v>
      </c>
      <c r="D473" s="62"/>
      <c r="E473" s="62">
        <v>75000000</v>
      </c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>
        <v>75000000</v>
      </c>
      <c r="R473" s="62">
        <v>0</v>
      </c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>
        <f t="shared" si="106"/>
        <v>0</v>
      </c>
      <c r="AF473" s="45">
        <v>30202010203</v>
      </c>
      <c r="AG473" s="25" t="s">
        <v>723</v>
      </c>
      <c r="AH473" s="26">
        <v>0</v>
      </c>
      <c r="AI473" s="62" t="e">
        <f t="shared" si="107"/>
        <v>#DIV/0!</v>
      </c>
      <c r="AJ473" s="62">
        <f t="shared" si="108"/>
        <v>-1</v>
      </c>
      <c r="AK473" s="62" t="e">
        <f t="shared" si="109"/>
        <v>#DIV/0!</v>
      </c>
      <c r="AL473" s="62" t="e">
        <f t="shared" si="110"/>
        <v>#DIV/0!</v>
      </c>
      <c r="AM473" s="62" t="e">
        <f t="shared" si="111"/>
        <v>#DIV/0!</v>
      </c>
      <c r="AN473" s="62" t="e">
        <f t="shared" si="112"/>
        <v>#DIV/0!</v>
      </c>
      <c r="AO473" s="62" t="e">
        <f t="shared" si="113"/>
        <v>#DIV/0!</v>
      </c>
      <c r="AP473" s="62" t="e">
        <f t="shared" si="114"/>
        <v>#DIV/0!</v>
      </c>
      <c r="AQ473" s="62" t="e">
        <f t="shared" si="115"/>
        <v>#DIV/0!</v>
      </c>
      <c r="AR473" s="62" t="e">
        <f t="shared" si="116"/>
        <v>#DIV/0!</v>
      </c>
      <c r="AS473" s="62" t="e">
        <f t="shared" si="117"/>
        <v>#DIV/0!</v>
      </c>
      <c r="AT473" s="62" t="e">
        <f t="shared" si="118"/>
        <v>#DIV/0!</v>
      </c>
      <c r="AU473" s="62">
        <f t="shared" si="119"/>
        <v>-1</v>
      </c>
    </row>
    <row r="474" spans="1:47" x14ac:dyDescent="0.25">
      <c r="A474" s="56">
        <v>2023</v>
      </c>
      <c r="B474" s="57">
        <v>30203</v>
      </c>
      <c r="C474" s="58" t="s">
        <v>724</v>
      </c>
      <c r="D474" s="55">
        <v>0</v>
      </c>
      <c r="E474" s="55">
        <v>80178280.836975098</v>
      </c>
      <c r="F474" s="55">
        <v>0</v>
      </c>
      <c r="G474" s="55">
        <v>0</v>
      </c>
      <c r="H474" s="55">
        <v>0</v>
      </c>
      <c r="I474" s="55">
        <v>0</v>
      </c>
      <c r="J474" s="55">
        <v>0</v>
      </c>
      <c r="K474" s="55">
        <v>0</v>
      </c>
      <c r="L474" s="55">
        <v>15000000</v>
      </c>
      <c r="M474" s="55">
        <v>0</v>
      </c>
      <c r="N474" s="55">
        <v>0</v>
      </c>
      <c r="O474" s="55">
        <v>0</v>
      </c>
      <c r="P474" s="55">
        <v>95178280.836975098</v>
      </c>
      <c r="R474" s="55">
        <v>0</v>
      </c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>
        <f t="shared" si="106"/>
        <v>0</v>
      </c>
      <c r="AF474" s="11">
        <v>30203</v>
      </c>
      <c r="AG474" s="5" t="s">
        <v>724</v>
      </c>
      <c r="AH474" s="6">
        <f>+AH475</f>
        <v>0</v>
      </c>
      <c r="AI474" s="55" t="e">
        <f t="shared" si="107"/>
        <v>#DIV/0!</v>
      </c>
      <c r="AJ474" s="55">
        <f t="shared" si="108"/>
        <v>-1</v>
      </c>
      <c r="AK474" s="55" t="e">
        <f t="shared" si="109"/>
        <v>#DIV/0!</v>
      </c>
      <c r="AL474" s="55" t="e">
        <f t="shared" si="110"/>
        <v>#DIV/0!</v>
      </c>
      <c r="AM474" s="55" t="e">
        <f t="shared" si="111"/>
        <v>#DIV/0!</v>
      </c>
      <c r="AN474" s="55" t="e">
        <f t="shared" si="112"/>
        <v>#DIV/0!</v>
      </c>
      <c r="AO474" s="55" t="e">
        <f t="shared" si="113"/>
        <v>#DIV/0!</v>
      </c>
      <c r="AP474" s="55" t="e">
        <f t="shared" si="114"/>
        <v>#DIV/0!</v>
      </c>
      <c r="AQ474" s="55">
        <f t="shared" si="115"/>
        <v>-1</v>
      </c>
      <c r="AR474" s="55" t="e">
        <f t="shared" si="116"/>
        <v>#DIV/0!</v>
      </c>
      <c r="AS474" s="55" t="e">
        <f t="shared" si="117"/>
        <v>#DIV/0!</v>
      </c>
      <c r="AT474" s="55" t="e">
        <f t="shared" si="118"/>
        <v>#DIV/0!</v>
      </c>
      <c r="AU474" s="55">
        <f t="shared" si="119"/>
        <v>-1</v>
      </c>
    </row>
    <row r="475" spans="1:47" x14ac:dyDescent="0.25">
      <c r="A475" s="56">
        <v>2023</v>
      </c>
      <c r="B475" s="57">
        <v>3020301</v>
      </c>
      <c r="C475" s="58" t="s">
        <v>725</v>
      </c>
      <c r="D475" s="55">
        <v>0</v>
      </c>
      <c r="E475" s="55">
        <v>80178280.836975098</v>
      </c>
      <c r="F475" s="55">
        <v>0</v>
      </c>
      <c r="G475" s="55">
        <v>0</v>
      </c>
      <c r="H475" s="55">
        <v>0</v>
      </c>
      <c r="I475" s="55">
        <v>0</v>
      </c>
      <c r="J475" s="55">
        <v>0</v>
      </c>
      <c r="K475" s="55">
        <v>0</v>
      </c>
      <c r="L475" s="55">
        <v>15000000</v>
      </c>
      <c r="M475" s="55">
        <v>0</v>
      </c>
      <c r="N475" s="55">
        <v>0</v>
      </c>
      <c r="O475" s="55">
        <v>0</v>
      </c>
      <c r="P475" s="55">
        <v>95178280.836975098</v>
      </c>
      <c r="R475" s="55">
        <v>0</v>
      </c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>
        <f t="shared" si="106"/>
        <v>0</v>
      </c>
      <c r="AF475" s="11">
        <v>3020301</v>
      </c>
      <c r="AG475" s="5" t="s">
        <v>725</v>
      </c>
      <c r="AH475" s="6">
        <f>+AH476</f>
        <v>0</v>
      </c>
      <c r="AI475" s="55" t="e">
        <f t="shared" si="107"/>
        <v>#DIV/0!</v>
      </c>
      <c r="AJ475" s="55">
        <f t="shared" si="108"/>
        <v>-1</v>
      </c>
      <c r="AK475" s="55" t="e">
        <f t="shared" si="109"/>
        <v>#DIV/0!</v>
      </c>
      <c r="AL475" s="55" t="e">
        <f t="shared" si="110"/>
        <v>#DIV/0!</v>
      </c>
      <c r="AM475" s="55" t="e">
        <f t="shared" si="111"/>
        <v>#DIV/0!</v>
      </c>
      <c r="AN475" s="55" t="e">
        <f t="shared" si="112"/>
        <v>#DIV/0!</v>
      </c>
      <c r="AO475" s="55" t="e">
        <f t="shared" si="113"/>
        <v>#DIV/0!</v>
      </c>
      <c r="AP475" s="55" t="e">
        <f t="shared" si="114"/>
        <v>#DIV/0!</v>
      </c>
      <c r="AQ475" s="55">
        <f t="shared" si="115"/>
        <v>-1</v>
      </c>
      <c r="AR475" s="55" t="e">
        <f t="shared" si="116"/>
        <v>#DIV/0!</v>
      </c>
      <c r="AS475" s="55" t="e">
        <f t="shared" si="117"/>
        <v>#DIV/0!</v>
      </c>
      <c r="AT475" s="55" t="e">
        <f t="shared" si="118"/>
        <v>#DIV/0!</v>
      </c>
      <c r="AU475" s="55">
        <f t="shared" si="119"/>
        <v>-1</v>
      </c>
    </row>
    <row r="476" spans="1:47" x14ac:dyDescent="0.25">
      <c r="A476" s="56">
        <v>2023</v>
      </c>
      <c r="B476" s="57">
        <v>302030101</v>
      </c>
      <c r="C476" s="58" t="s">
        <v>726</v>
      </c>
      <c r="D476" s="55">
        <v>0</v>
      </c>
      <c r="E476" s="55">
        <v>80178280.836975098</v>
      </c>
      <c r="F476" s="55">
        <v>0</v>
      </c>
      <c r="G476" s="55">
        <v>0</v>
      </c>
      <c r="H476" s="55">
        <v>0</v>
      </c>
      <c r="I476" s="55">
        <v>0</v>
      </c>
      <c r="J476" s="55">
        <v>0</v>
      </c>
      <c r="K476" s="55">
        <v>0</v>
      </c>
      <c r="L476" s="55">
        <v>15000000</v>
      </c>
      <c r="M476" s="55">
        <v>0</v>
      </c>
      <c r="N476" s="55">
        <v>0</v>
      </c>
      <c r="O476" s="55">
        <v>0</v>
      </c>
      <c r="P476" s="55">
        <v>95178280.836975098</v>
      </c>
      <c r="R476" s="55">
        <v>0</v>
      </c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>
        <f t="shared" si="106"/>
        <v>0</v>
      </c>
      <c r="AF476" s="14">
        <v>302030101</v>
      </c>
      <c r="AG476" s="9" t="s">
        <v>726</v>
      </c>
      <c r="AH476" s="10">
        <f>+AH477+AH478</f>
        <v>0</v>
      </c>
      <c r="AI476" s="55" t="e">
        <f t="shared" si="107"/>
        <v>#DIV/0!</v>
      </c>
      <c r="AJ476" s="55">
        <f t="shared" si="108"/>
        <v>-1</v>
      </c>
      <c r="AK476" s="55" t="e">
        <f t="shared" si="109"/>
        <v>#DIV/0!</v>
      </c>
      <c r="AL476" s="55" t="e">
        <f t="shared" si="110"/>
        <v>#DIV/0!</v>
      </c>
      <c r="AM476" s="55" t="e">
        <f t="shared" si="111"/>
        <v>#DIV/0!</v>
      </c>
      <c r="AN476" s="55" t="e">
        <f t="shared" si="112"/>
        <v>#DIV/0!</v>
      </c>
      <c r="AO476" s="55" t="e">
        <f t="shared" si="113"/>
        <v>#DIV/0!</v>
      </c>
      <c r="AP476" s="55" t="e">
        <f t="shared" si="114"/>
        <v>#DIV/0!</v>
      </c>
      <c r="AQ476" s="55">
        <f t="shared" si="115"/>
        <v>-1</v>
      </c>
      <c r="AR476" s="55" t="e">
        <f t="shared" si="116"/>
        <v>#DIV/0!</v>
      </c>
      <c r="AS476" s="55" t="e">
        <f t="shared" si="117"/>
        <v>#DIV/0!</v>
      </c>
      <c r="AT476" s="55" t="e">
        <f t="shared" si="118"/>
        <v>#DIV/0!</v>
      </c>
      <c r="AU476" s="55">
        <f t="shared" si="119"/>
        <v>-1</v>
      </c>
    </row>
    <row r="477" spans="1:47" x14ac:dyDescent="0.25">
      <c r="A477" s="59">
        <v>2023</v>
      </c>
      <c r="B477" s="67">
        <v>30203010101</v>
      </c>
      <c r="C477" s="61" t="s">
        <v>727</v>
      </c>
      <c r="D477" s="62"/>
      <c r="E477" s="62">
        <v>0</v>
      </c>
      <c r="F477" s="62"/>
      <c r="G477" s="62"/>
      <c r="H477" s="62"/>
      <c r="I477" s="62"/>
      <c r="J477" s="62"/>
      <c r="K477" s="62"/>
      <c r="L477" s="62">
        <v>15000000</v>
      </c>
      <c r="M477" s="62"/>
      <c r="N477" s="62"/>
      <c r="O477" s="62"/>
      <c r="P477" s="62">
        <v>15000000</v>
      </c>
      <c r="R477" s="62">
        <v>0</v>
      </c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>
        <f t="shared" si="106"/>
        <v>0</v>
      </c>
      <c r="AF477" s="43">
        <v>30203010101</v>
      </c>
      <c r="AG477" s="25" t="s">
        <v>727</v>
      </c>
      <c r="AH477" s="26">
        <v>0</v>
      </c>
      <c r="AI477" s="62" t="e">
        <f t="shared" si="107"/>
        <v>#DIV/0!</v>
      </c>
      <c r="AJ477" s="62" t="e">
        <f t="shared" si="108"/>
        <v>#DIV/0!</v>
      </c>
      <c r="AK477" s="62" t="e">
        <f t="shared" si="109"/>
        <v>#DIV/0!</v>
      </c>
      <c r="AL477" s="62" t="e">
        <f t="shared" si="110"/>
        <v>#DIV/0!</v>
      </c>
      <c r="AM477" s="62" t="e">
        <f t="shared" si="111"/>
        <v>#DIV/0!</v>
      </c>
      <c r="AN477" s="62" t="e">
        <f t="shared" si="112"/>
        <v>#DIV/0!</v>
      </c>
      <c r="AO477" s="62" t="e">
        <f t="shared" si="113"/>
        <v>#DIV/0!</v>
      </c>
      <c r="AP477" s="62" t="e">
        <f t="shared" si="114"/>
        <v>#DIV/0!</v>
      </c>
      <c r="AQ477" s="62">
        <f t="shared" si="115"/>
        <v>-1</v>
      </c>
      <c r="AR477" s="62" t="e">
        <f t="shared" si="116"/>
        <v>#DIV/0!</v>
      </c>
      <c r="AS477" s="62" t="e">
        <f t="shared" si="117"/>
        <v>#DIV/0!</v>
      </c>
      <c r="AT477" s="62" t="e">
        <f t="shared" si="118"/>
        <v>#DIV/0!</v>
      </c>
      <c r="AU477" s="62">
        <f t="shared" si="119"/>
        <v>-1</v>
      </c>
    </row>
    <row r="478" spans="1:47" x14ac:dyDescent="0.25">
      <c r="A478" s="59">
        <v>2023</v>
      </c>
      <c r="B478" s="67">
        <v>30203010103</v>
      </c>
      <c r="C478" s="61" t="s">
        <v>728</v>
      </c>
      <c r="D478" s="62"/>
      <c r="E478" s="62">
        <v>80178280.836975098</v>
      </c>
      <c r="F478" s="62"/>
      <c r="G478" s="62"/>
      <c r="H478" s="62"/>
      <c r="I478" s="62"/>
      <c r="J478" s="62"/>
      <c r="K478" s="62"/>
      <c r="L478" s="62">
        <v>0</v>
      </c>
      <c r="M478" s="62"/>
      <c r="N478" s="62"/>
      <c r="O478" s="62"/>
      <c r="P478" s="62">
        <v>80178280.836975098</v>
      </c>
      <c r="R478" s="62">
        <v>0</v>
      </c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>
        <f t="shared" si="106"/>
        <v>0</v>
      </c>
      <c r="AF478" s="45">
        <v>30203010103</v>
      </c>
      <c r="AG478" s="25" t="s">
        <v>728</v>
      </c>
      <c r="AH478" s="26">
        <v>0</v>
      </c>
      <c r="AI478" s="62" t="e">
        <f t="shared" si="107"/>
        <v>#DIV/0!</v>
      </c>
      <c r="AJ478" s="62">
        <f t="shared" si="108"/>
        <v>-1</v>
      </c>
      <c r="AK478" s="62" t="e">
        <f t="shared" si="109"/>
        <v>#DIV/0!</v>
      </c>
      <c r="AL478" s="62" t="e">
        <f t="shared" si="110"/>
        <v>#DIV/0!</v>
      </c>
      <c r="AM478" s="62" t="e">
        <f t="shared" si="111"/>
        <v>#DIV/0!</v>
      </c>
      <c r="AN478" s="62" t="e">
        <f t="shared" si="112"/>
        <v>#DIV/0!</v>
      </c>
      <c r="AO478" s="62" t="e">
        <f t="shared" si="113"/>
        <v>#DIV/0!</v>
      </c>
      <c r="AP478" s="62" t="e">
        <f t="shared" si="114"/>
        <v>#DIV/0!</v>
      </c>
      <c r="AQ478" s="62" t="e">
        <f t="shared" si="115"/>
        <v>#DIV/0!</v>
      </c>
      <c r="AR478" s="62" t="e">
        <f t="shared" si="116"/>
        <v>#DIV/0!</v>
      </c>
      <c r="AS478" s="62" t="e">
        <f t="shared" si="117"/>
        <v>#DIV/0!</v>
      </c>
      <c r="AT478" s="62" t="e">
        <f t="shared" si="118"/>
        <v>#DIV/0!</v>
      </c>
      <c r="AU478" s="62">
        <f t="shared" si="119"/>
        <v>-1</v>
      </c>
    </row>
    <row r="479" spans="1:47" x14ac:dyDescent="0.25">
      <c r="A479" s="56" t="s">
        <v>849</v>
      </c>
      <c r="B479" s="57">
        <v>303</v>
      </c>
      <c r="C479" s="58" t="s">
        <v>729</v>
      </c>
      <c r="D479" s="55">
        <v>0</v>
      </c>
      <c r="E479" s="55">
        <v>235500000</v>
      </c>
      <c r="F479" s="55">
        <v>0</v>
      </c>
      <c r="G479" s="55">
        <v>10000000</v>
      </c>
      <c r="H479" s="55">
        <v>235500000</v>
      </c>
      <c r="I479" s="55">
        <v>0</v>
      </c>
      <c r="J479" s="55">
        <v>0</v>
      </c>
      <c r="K479" s="55">
        <v>235500000</v>
      </c>
      <c r="L479" s="55">
        <v>15500000</v>
      </c>
      <c r="M479" s="55">
        <v>0</v>
      </c>
      <c r="N479" s="55">
        <v>235500000</v>
      </c>
      <c r="O479" s="55">
        <v>0</v>
      </c>
      <c r="P479" s="55">
        <v>967500000</v>
      </c>
      <c r="R479" s="55">
        <v>0</v>
      </c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>
        <f t="shared" si="106"/>
        <v>0</v>
      </c>
      <c r="AF479" s="11">
        <v>303</v>
      </c>
      <c r="AG479" s="5" t="s">
        <v>729</v>
      </c>
      <c r="AH479" s="6">
        <f>+AH480</f>
        <v>0</v>
      </c>
      <c r="AI479" s="55" t="e">
        <f t="shared" si="107"/>
        <v>#DIV/0!</v>
      </c>
      <c r="AJ479" s="55">
        <f t="shared" si="108"/>
        <v>-1</v>
      </c>
      <c r="AK479" s="55" t="e">
        <f t="shared" si="109"/>
        <v>#DIV/0!</v>
      </c>
      <c r="AL479" s="55">
        <f t="shared" si="110"/>
        <v>-1</v>
      </c>
      <c r="AM479" s="55">
        <f t="shared" si="111"/>
        <v>-1</v>
      </c>
      <c r="AN479" s="55" t="e">
        <f t="shared" si="112"/>
        <v>#DIV/0!</v>
      </c>
      <c r="AO479" s="55" t="e">
        <f t="shared" si="113"/>
        <v>#DIV/0!</v>
      </c>
      <c r="AP479" s="55">
        <f t="shared" si="114"/>
        <v>-1</v>
      </c>
      <c r="AQ479" s="55">
        <f t="shared" si="115"/>
        <v>-1</v>
      </c>
      <c r="AR479" s="55" t="e">
        <f t="shared" si="116"/>
        <v>#DIV/0!</v>
      </c>
      <c r="AS479" s="55">
        <f t="shared" si="117"/>
        <v>-1</v>
      </c>
      <c r="AT479" s="55" t="e">
        <f t="shared" si="118"/>
        <v>#DIV/0!</v>
      </c>
      <c r="AU479" s="55">
        <f t="shared" si="119"/>
        <v>-1</v>
      </c>
    </row>
    <row r="480" spans="1:47" x14ac:dyDescent="0.25">
      <c r="A480" s="56">
        <v>2023</v>
      </c>
      <c r="B480" s="57">
        <v>30301</v>
      </c>
      <c r="C480" s="58" t="s">
        <v>730</v>
      </c>
      <c r="D480" s="55">
        <v>0</v>
      </c>
      <c r="E480" s="55">
        <v>235500000</v>
      </c>
      <c r="F480" s="55">
        <v>0</v>
      </c>
      <c r="G480" s="55">
        <v>10000000</v>
      </c>
      <c r="H480" s="55">
        <v>235500000</v>
      </c>
      <c r="I480" s="55">
        <v>0</v>
      </c>
      <c r="J480" s="55">
        <v>0</v>
      </c>
      <c r="K480" s="55">
        <v>235500000</v>
      </c>
      <c r="L480" s="55">
        <v>15500000</v>
      </c>
      <c r="M480" s="55">
        <v>0</v>
      </c>
      <c r="N480" s="55">
        <v>235500000</v>
      </c>
      <c r="O480" s="55">
        <v>0</v>
      </c>
      <c r="P480" s="55">
        <v>967500000</v>
      </c>
      <c r="R480" s="55">
        <v>0</v>
      </c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>
        <f t="shared" si="106"/>
        <v>0</v>
      </c>
      <c r="AF480" s="11">
        <v>30301</v>
      </c>
      <c r="AG480" s="5" t="s">
        <v>730</v>
      </c>
      <c r="AH480" s="6">
        <f>+AH481+AH484</f>
        <v>0</v>
      </c>
      <c r="AI480" s="55" t="e">
        <f t="shared" si="107"/>
        <v>#DIV/0!</v>
      </c>
      <c r="AJ480" s="55">
        <f t="shared" si="108"/>
        <v>-1</v>
      </c>
      <c r="AK480" s="55" t="e">
        <f t="shared" si="109"/>
        <v>#DIV/0!</v>
      </c>
      <c r="AL480" s="55">
        <f t="shared" si="110"/>
        <v>-1</v>
      </c>
      <c r="AM480" s="55">
        <f t="shared" si="111"/>
        <v>-1</v>
      </c>
      <c r="AN480" s="55" t="e">
        <f t="shared" si="112"/>
        <v>#DIV/0!</v>
      </c>
      <c r="AO480" s="55" t="e">
        <f t="shared" si="113"/>
        <v>#DIV/0!</v>
      </c>
      <c r="AP480" s="55">
        <f t="shared" si="114"/>
        <v>-1</v>
      </c>
      <c r="AQ480" s="55">
        <f t="shared" si="115"/>
        <v>-1</v>
      </c>
      <c r="AR480" s="55" t="e">
        <f t="shared" si="116"/>
        <v>#DIV/0!</v>
      </c>
      <c r="AS480" s="55">
        <f t="shared" si="117"/>
        <v>-1</v>
      </c>
      <c r="AT480" s="55" t="e">
        <f t="shared" si="118"/>
        <v>#DIV/0!</v>
      </c>
      <c r="AU480" s="55">
        <f t="shared" si="119"/>
        <v>-1</v>
      </c>
    </row>
    <row r="481" spans="1:47" x14ac:dyDescent="0.25">
      <c r="A481" s="56">
        <v>2023</v>
      </c>
      <c r="B481" s="57">
        <v>3030101</v>
      </c>
      <c r="C481" s="58" t="s">
        <v>731</v>
      </c>
      <c r="D481" s="55">
        <v>0</v>
      </c>
      <c r="E481" s="55">
        <v>0</v>
      </c>
      <c r="F481" s="55">
        <v>0</v>
      </c>
      <c r="G481" s="55">
        <v>0</v>
      </c>
      <c r="H481" s="55">
        <v>0</v>
      </c>
      <c r="I481" s="55">
        <v>0</v>
      </c>
      <c r="J481" s="55">
        <v>0</v>
      </c>
      <c r="K481" s="55">
        <v>0</v>
      </c>
      <c r="L481" s="55">
        <v>5500000</v>
      </c>
      <c r="M481" s="55">
        <v>0</v>
      </c>
      <c r="N481" s="55">
        <v>0</v>
      </c>
      <c r="O481" s="55">
        <v>0</v>
      </c>
      <c r="P481" s="55">
        <v>5500000</v>
      </c>
      <c r="R481" s="55">
        <v>0</v>
      </c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>
        <f t="shared" si="106"/>
        <v>0</v>
      </c>
      <c r="AF481" s="11">
        <v>3030101</v>
      </c>
      <c r="AG481" s="5" t="s">
        <v>731</v>
      </c>
      <c r="AH481" s="6">
        <f>+AH482</f>
        <v>0</v>
      </c>
      <c r="AI481" s="55" t="e">
        <f t="shared" si="107"/>
        <v>#DIV/0!</v>
      </c>
      <c r="AJ481" s="55" t="e">
        <f t="shared" si="108"/>
        <v>#DIV/0!</v>
      </c>
      <c r="AK481" s="55" t="e">
        <f t="shared" si="109"/>
        <v>#DIV/0!</v>
      </c>
      <c r="AL481" s="55" t="e">
        <f t="shared" si="110"/>
        <v>#DIV/0!</v>
      </c>
      <c r="AM481" s="55" t="e">
        <f t="shared" si="111"/>
        <v>#DIV/0!</v>
      </c>
      <c r="AN481" s="55" t="e">
        <f t="shared" si="112"/>
        <v>#DIV/0!</v>
      </c>
      <c r="AO481" s="55" t="e">
        <f t="shared" si="113"/>
        <v>#DIV/0!</v>
      </c>
      <c r="AP481" s="55" t="e">
        <f t="shared" si="114"/>
        <v>#DIV/0!</v>
      </c>
      <c r="AQ481" s="55">
        <f t="shared" si="115"/>
        <v>-1</v>
      </c>
      <c r="AR481" s="55" t="e">
        <f t="shared" si="116"/>
        <v>#DIV/0!</v>
      </c>
      <c r="AS481" s="55" t="e">
        <f t="shared" si="117"/>
        <v>#DIV/0!</v>
      </c>
      <c r="AT481" s="55" t="e">
        <f t="shared" si="118"/>
        <v>#DIV/0!</v>
      </c>
      <c r="AU481" s="55">
        <f t="shared" si="119"/>
        <v>-1</v>
      </c>
    </row>
    <row r="482" spans="1:47" x14ac:dyDescent="0.25">
      <c r="A482" s="56">
        <v>2023</v>
      </c>
      <c r="B482" s="57">
        <v>303010101</v>
      </c>
      <c r="C482" s="58" t="s">
        <v>732</v>
      </c>
      <c r="D482" s="55">
        <v>0</v>
      </c>
      <c r="E482" s="55">
        <v>0</v>
      </c>
      <c r="F482" s="55">
        <v>0</v>
      </c>
      <c r="G482" s="55">
        <v>0</v>
      </c>
      <c r="H482" s="55">
        <v>0</v>
      </c>
      <c r="I482" s="55">
        <v>0</v>
      </c>
      <c r="J482" s="55">
        <v>0</v>
      </c>
      <c r="K482" s="55">
        <v>0</v>
      </c>
      <c r="L482" s="55">
        <v>5500000</v>
      </c>
      <c r="M482" s="55">
        <v>0</v>
      </c>
      <c r="N482" s="55">
        <v>0</v>
      </c>
      <c r="O482" s="55">
        <v>0</v>
      </c>
      <c r="P482" s="55">
        <v>5500000</v>
      </c>
      <c r="R482" s="55">
        <v>0</v>
      </c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>
        <f t="shared" si="106"/>
        <v>0</v>
      </c>
      <c r="AF482" s="14">
        <v>303010101</v>
      </c>
      <c r="AG482" s="9" t="s">
        <v>732</v>
      </c>
      <c r="AH482" s="10">
        <f>+AH483</f>
        <v>0</v>
      </c>
      <c r="AI482" s="55" t="e">
        <f t="shared" si="107"/>
        <v>#DIV/0!</v>
      </c>
      <c r="AJ482" s="55" t="e">
        <f t="shared" si="108"/>
        <v>#DIV/0!</v>
      </c>
      <c r="AK482" s="55" t="e">
        <f t="shared" si="109"/>
        <v>#DIV/0!</v>
      </c>
      <c r="AL482" s="55" t="e">
        <f t="shared" si="110"/>
        <v>#DIV/0!</v>
      </c>
      <c r="AM482" s="55" t="e">
        <f t="shared" si="111"/>
        <v>#DIV/0!</v>
      </c>
      <c r="AN482" s="55" t="e">
        <f t="shared" si="112"/>
        <v>#DIV/0!</v>
      </c>
      <c r="AO482" s="55" t="e">
        <f t="shared" si="113"/>
        <v>#DIV/0!</v>
      </c>
      <c r="AP482" s="55" t="e">
        <f t="shared" si="114"/>
        <v>#DIV/0!</v>
      </c>
      <c r="AQ482" s="55">
        <f t="shared" si="115"/>
        <v>-1</v>
      </c>
      <c r="AR482" s="55" t="e">
        <f t="shared" si="116"/>
        <v>#DIV/0!</v>
      </c>
      <c r="AS482" s="55" t="e">
        <f t="shared" si="117"/>
        <v>#DIV/0!</v>
      </c>
      <c r="AT482" s="55" t="e">
        <f t="shared" si="118"/>
        <v>#DIV/0!</v>
      </c>
      <c r="AU482" s="55">
        <f t="shared" si="119"/>
        <v>-1</v>
      </c>
    </row>
    <row r="483" spans="1:47" x14ac:dyDescent="0.25">
      <c r="A483" s="59">
        <v>2023</v>
      </c>
      <c r="B483" s="67">
        <v>30301010101</v>
      </c>
      <c r="C483" s="61" t="s">
        <v>733</v>
      </c>
      <c r="D483" s="62"/>
      <c r="E483" s="62"/>
      <c r="F483" s="62"/>
      <c r="G483" s="62"/>
      <c r="H483" s="62"/>
      <c r="I483" s="62"/>
      <c r="J483" s="62"/>
      <c r="K483" s="62"/>
      <c r="L483" s="62">
        <v>5500000</v>
      </c>
      <c r="M483" s="62"/>
      <c r="N483" s="62"/>
      <c r="O483" s="62"/>
      <c r="P483" s="62">
        <v>5500000</v>
      </c>
      <c r="R483" s="62">
        <v>0</v>
      </c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>
        <f t="shared" ref="AD483:AD512" si="120">SUM(R483:AC483)</f>
        <v>0</v>
      </c>
      <c r="AF483" s="43">
        <v>30301010101</v>
      </c>
      <c r="AG483" s="25" t="s">
        <v>733</v>
      </c>
      <c r="AH483" s="26">
        <v>0</v>
      </c>
      <c r="AI483" s="62" t="e">
        <f t="shared" si="107"/>
        <v>#DIV/0!</v>
      </c>
      <c r="AJ483" s="62" t="e">
        <f t="shared" si="108"/>
        <v>#DIV/0!</v>
      </c>
      <c r="AK483" s="62" t="e">
        <f t="shared" si="109"/>
        <v>#DIV/0!</v>
      </c>
      <c r="AL483" s="62" t="e">
        <f t="shared" si="110"/>
        <v>#DIV/0!</v>
      </c>
      <c r="AM483" s="62" t="e">
        <f t="shared" si="111"/>
        <v>#DIV/0!</v>
      </c>
      <c r="AN483" s="62" t="e">
        <f t="shared" si="112"/>
        <v>#DIV/0!</v>
      </c>
      <c r="AO483" s="62" t="e">
        <f t="shared" si="113"/>
        <v>#DIV/0!</v>
      </c>
      <c r="AP483" s="62" t="e">
        <f t="shared" si="114"/>
        <v>#DIV/0!</v>
      </c>
      <c r="AQ483" s="62">
        <f t="shared" si="115"/>
        <v>-1</v>
      </c>
      <c r="AR483" s="62" t="e">
        <f t="shared" si="116"/>
        <v>#DIV/0!</v>
      </c>
      <c r="AS483" s="62" t="e">
        <f t="shared" si="117"/>
        <v>#DIV/0!</v>
      </c>
      <c r="AT483" s="62" t="e">
        <f t="shared" si="118"/>
        <v>#DIV/0!</v>
      </c>
      <c r="AU483" s="62">
        <f t="shared" si="119"/>
        <v>-1</v>
      </c>
    </row>
    <row r="484" spans="1:47" x14ac:dyDescent="0.25">
      <c r="A484" s="56">
        <v>2023</v>
      </c>
      <c r="B484" s="57">
        <v>3030102</v>
      </c>
      <c r="C484" s="58" t="s">
        <v>734</v>
      </c>
      <c r="D484" s="55">
        <v>0</v>
      </c>
      <c r="E484" s="55">
        <v>235500000</v>
      </c>
      <c r="F484" s="55">
        <v>0</v>
      </c>
      <c r="G484" s="55">
        <v>10000000</v>
      </c>
      <c r="H484" s="55">
        <v>235500000</v>
      </c>
      <c r="I484" s="55">
        <v>0</v>
      </c>
      <c r="J484" s="55">
        <v>0</v>
      </c>
      <c r="K484" s="55">
        <v>235500000</v>
      </c>
      <c r="L484" s="55">
        <v>10000000</v>
      </c>
      <c r="M484" s="55">
        <v>0</v>
      </c>
      <c r="N484" s="55">
        <v>235500000</v>
      </c>
      <c r="O484" s="55">
        <v>0</v>
      </c>
      <c r="P484" s="55">
        <v>962000000</v>
      </c>
      <c r="R484" s="55">
        <v>0</v>
      </c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>
        <f t="shared" si="120"/>
        <v>0</v>
      </c>
      <c r="AF484" s="11">
        <v>3030102</v>
      </c>
      <c r="AG484" s="5" t="s">
        <v>734</v>
      </c>
      <c r="AH484" s="6">
        <f>+AH485</f>
        <v>0</v>
      </c>
      <c r="AI484" s="55" t="e">
        <f t="shared" si="107"/>
        <v>#DIV/0!</v>
      </c>
      <c r="AJ484" s="55">
        <f t="shared" si="108"/>
        <v>-1</v>
      </c>
      <c r="AK484" s="55" t="e">
        <f t="shared" si="109"/>
        <v>#DIV/0!</v>
      </c>
      <c r="AL484" s="55">
        <f t="shared" si="110"/>
        <v>-1</v>
      </c>
      <c r="AM484" s="55">
        <f t="shared" si="111"/>
        <v>-1</v>
      </c>
      <c r="AN484" s="55" t="e">
        <f t="shared" si="112"/>
        <v>#DIV/0!</v>
      </c>
      <c r="AO484" s="55" t="e">
        <f t="shared" si="113"/>
        <v>#DIV/0!</v>
      </c>
      <c r="AP484" s="55">
        <f t="shared" si="114"/>
        <v>-1</v>
      </c>
      <c r="AQ484" s="55">
        <f t="shared" si="115"/>
        <v>-1</v>
      </c>
      <c r="AR484" s="55" t="e">
        <f t="shared" si="116"/>
        <v>#DIV/0!</v>
      </c>
      <c r="AS484" s="55">
        <f t="shared" si="117"/>
        <v>-1</v>
      </c>
      <c r="AT484" s="55" t="e">
        <f t="shared" si="118"/>
        <v>#DIV/0!</v>
      </c>
      <c r="AU484" s="55">
        <f t="shared" si="119"/>
        <v>-1</v>
      </c>
    </row>
    <row r="485" spans="1:47" x14ac:dyDescent="0.25">
      <c r="A485" s="56">
        <v>2023</v>
      </c>
      <c r="B485" s="57">
        <v>303010201</v>
      </c>
      <c r="C485" s="58" t="s">
        <v>735</v>
      </c>
      <c r="D485" s="55">
        <v>0</v>
      </c>
      <c r="E485" s="55">
        <v>235500000</v>
      </c>
      <c r="F485" s="55">
        <v>0</v>
      </c>
      <c r="G485" s="55">
        <v>10000000</v>
      </c>
      <c r="H485" s="55">
        <v>235500000</v>
      </c>
      <c r="I485" s="55">
        <v>0</v>
      </c>
      <c r="J485" s="55">
        <v>0</v>
      </c>
      <c r="K485" s="55">
        <v>235500000</v>
      </c>
      <c r="L485" s="55">
        <v>10000000</v>
      </c>
      <c r="M485" s="55">
        <v>0</v>
      </c>
      <c r="N485" s="55">
        <v>235500000</v>
      </c>
      <c r="O485" s="55">
        <v>0</v>
      </c>
      <c r="P485" s="55">
        <v>962000000</v>
      </c>
      <c r="R485" s="55">
        <v>0</v>
      </c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>
        <f t="shared" si="120"/>
        <v>0</v>
      </c>
      <c r="AF485" s="14">
        <v>303010201</v>
      </c>
      <c r="AG485" s="9" t="s">
        <v>735</v>
      </c>
      <c r="AH485" s="10">
        <f>+AH486+AH487+AH488</f>
        <v>0</v>
      </c>
      <c r="AI485" s="55" t="e">
        <f t="shared" si="107"/>
        <v>#DIV/0!</v>
      </c>
      <c r="AJ485" s="55">
        <f t="shared" si="108"/>
        <v>-1</v>
      </c>
      <c r="AK485" s="55" t="e">
        <f t="shared" si="109"/>
        <v>#DIV/0!</v>
      </c>
      <c r="AL485" s="55">
        <f t="shared" si="110"/>
        <v>-1</v>
      </c>
      <c r="AM485" s="55">
        <f t="shared" si="111"/>
        <v>-1</v>
      </c>
      <c r="AN485" s="55" t="e">
        <f t="shared" si="112"/>
        <v>#DIV/0!</v>
      </c>
      <c r="AO485" s="55" t="e">
        <f t="shared" si="113"/>
        <v>#DIV/0!</v>
      </c>
      <c r="AP485" s="55">
        <f t="shared" si="114"/>
        <v>-1</v>
      </c>
      <c r="AQ485" s="55">
        <f t="shared" si="115"/>
        <v>-1</v>
      </c>
      <c r="AR485" s="55" t="e">
        <f t="shared" si="116"/>
        <v>#DIV/0!</v>
      </c>
      <c r="AS485" s="55">
        <f t="shared" si="117"/>
        <v>-1</v>
      </c>
      <c r="AT485" s="55" t="e">
        <f t="shared" si="118"/>
        <v>#DIV/0!</v>
      </c>
      <c r="AU485" s="55">
        <f t="shared" si="119"/>
        <v>-1</v>
      </c>
    </row>
    <row r="486" spans="1:47" x14ac:dyDescent="0.25">
      <c r="A486" s="59">
        <v>2023</v>
      </c>
      <c r="B486" s="67">
        <v>30301020101</v>
      </c>
      <c r="C486" s="61" t="s">
        <v>736</v>
      </c>
      <c r="D486" s="62"/>
      <c r="E486" s="62"/>
      <c r="F486" s="62"/>
      <c r="G486" s="62"/>
      <c r="H486" s="62"/>
      <c r="I486" s="62"/>
      <c r="J486" s="62"/>
      <c r="K486" s="62"/>
      <c r="L486" s="62">
        <v>10000000</v>
      </c>
      <c r="M486" s="62"/>
      <c r="N486" s="62"/>
      <c r="O486" s="62"/>
      <c r="P486" s="62">
        <v>10000000</v>
      </c>
      <c r="R486" s="62">
        <v>0</v>
      </c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>
        <f t="shared" si="120"/>
        <v>0</v>
      </c>
      <c r="AF486" s="43">
        <v>30301020101</v>
      </c>
      <c r="AG486" s="25" t="s">
        <v>736</v>
      </c>
      <c r="AH486" s="26">
        <v>0</v>
      </c>
      <c r="AI486" s="62" t="e">
        <f t="shared" si="107"/>
        <v>#DIV/0!</v>
      </c>
      <c r="AJ486" s="62" t="e">
        <f t="shared" si="108"/>
        <v>#DIV/0!</v>
      </c>
      <c r="AK486" s="62" t="e">
        <f t="shared" si="109"/>
        <v>#DIV/0!</v>
      </c>
      <c r="AL486" s="62" t="e">
        <f t="shared" si="110"/>
        <v>#DIV/0!</v>
      </c>
      <c r="AM486" s="62" t="e">
        <f t="shared" si="111"/>
        <v>#DIV/0!</v>
      </c>
      <c r="AN486" s="62" t="e">
        <f t="shared" si="112"/>
        <v>#DIV/0!</v>
      </c>
      <c r="AO486" s="62" t="e">
        <f t="shared" si="113"/>
        <v>#DIV/0!</v>
      </c>
      <c r="AP486" s="62" t="e">
        <f t="shared" si="114"/>
        <v>#DIV/0!</v>
      </c>
      <c r="AQ486" s="62">
        <f t="shared" si="115"/>
        <v>-1</v>
      </c>
      <c r="AR486" s="62" t="e">
        <f t="shared" si="116"/>
        <v>#DIV/0!</v>
      </c>
      <c r="AS486" s="62" t="e">
        <f t="shared" si="117"/>
        <v>#DIV/0!</v>
      </c>
      <c r="AT486" s="62" t="e">
        <f t="shared" si="118"/>
        <v>#DIV/0!</v>
      </c>
      <c r="AU486" s="62">
        <f t="shared" si="119"/>
        <v>-1</v>
      </c>
    </row>
    <row r="487" spans="1:47" x14ac:dyDescent="0.25">
      <c r="A487" s="59">
        <v>2023</v>
      </c>
      <c r="B487" s="68">
        <v>30301020102</v>
      </c>
      <c r="C487" s="61" t="s">
        <v>737</v>
      </c>
      <c r="D487" s="62"/>
      <c r="E487" s="62"/>
      <c r="F487" s="62"/>
      <c r="G487" s="62">
        <v>10000000</v>
      </c>
      <c r="H487" s="62"/>
      <c r="I487" s="62"/>
      <c r="J487" s="62"/>
      <c r="K487" s="62"/>
      <c r="L487" s="62"/>
      <c r="M487" s="62"/>
      <c r="N487" s="62"/>
      <c r="O487" s="62"/>
      <c r="P487" s="62">
        <v>10000000</v>
      </c>
      <c r="R487" s="62">
        <v>0</v>
      </c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>
        <f t="shared" si="120"/>
        <v>0</v>
      </c>
      <c r="AF487" s="44">
        <v>30301020102</v>
      </c>
      <c r="AG487" s="25" t="s">
        <v>737</v>
      </c>
      <c r="AH487" s="26">
        <v>0</v>
      </c>
      <c r="AI487" s="62" t="e">
        <f t="shared" si="107"/>
        <v>#DIV/0!</v>
      </c>
      <c r="AJ487" s="62" t="e">
        <f t="shared" si="108"/>
        <v>#DIV/0!</v>
      </c>
      <c r="AK487" s="62" t="e">
        <f t="shared" si="109"/>
        <v>#DIV/0!</v>
      </c>
      <c r="AL487" s="62">
        <f t="shared" si="110"/>
        <v>-1</v>
      </c>
      <c r="AM487" s="62" t="e">
        <f t="shared" si="111"/>
        <v>#DIV/0!</v>
      </c>
      <c r="AN487" s="62" t="e">
        <f t="shared" si="112"/>
        <v>#DIV/0!</v>
      </c>
      <c r="AO487" s="62" t="e">
        <f t="shared" si="113"/>
        <v>#DIV/0!</v>
      </c>
      <c r="AP487" s="62" t="e">
        <f t="shared" si="114"/>
        <v>#DIV/0!</v>
      </c>
      <c r="AQ487" s="62" t="e">
        <f t="shared" si="115"/>
        <v>#DIV/0!</v>
      </c>
      <c r="AR487" s="62" t="e">
        <f t="shared" si="116"/>
        <v>#DIV/0!</v>
      </c>
      <c r="AS487" s="62" t="e">
        <f t="shared" si="117"/>
        <v>#DIV/0!</v>
      </c>
      <c r="AT487" s="62" t="e">
        <f t="shared" si="118"/>
        <v>#DIV/0!</v>
      </c>
      <c r="AU487" s="62">
        <f t="shared" si="119"/>
        <v>-1</v>
      </c>
    </row>
    <row r="488" spans="1:47" x14ac:dyDescent="0.25">
      <c r="A488" s="59">
        <v>2023</v>
      </c>
      <c r="B488" s="69">
        <v>30301020103</v>
      </c>
      <c r="C488" s="61" t="s">
        <v>738</v>
      </c>
      <c r="D488" s="62"/>
      <c r="E488" s="62">
        <v>235500000</v>
      </c>
      <c r="F488" s="62"/>
      <c r="G488" s="62"/>
      <c r="H488" s="62">
        <v>235500000</v>
      </c>
      <c r="I488" s="62"/>
      <c r="J488" s="62"/>
      <c r="K488" s="62">
        <v>235500000</v>
      </c>
      <c r="L488" s="62"/>
      <c r="M488" s="62"/>
      <c r="N488" s="62">
        <v>235500000</v>
      </c>
      <c r="O488" s="62"/>
      <c r="P488" s="62">
        <v>942000000</v>
      </c>
      <c r="R488" s="62">
        <v>0</v>
      </c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>
        <f t="shared" si="120"/>
        <v>0</v>
      </c>
      <c r="AF488" s="45">
        <v>30301020103</v>
      </c>
      <c r="AG488" s="25" t="s">
        <v>738</v>
      </c>
      <c r="AH488" s="26">
        <v>0</v>
      </c>
      <c r="AI488" s="62" t="e">
        <f t="shared" si="107"/>
        <v>#DIV/0!</v>
      </c>
      <c r="AJ488" s="62">
        <f t="shared" si="108"/>
        <v>-1</v>
      </c>
      <c r="AK488" s="62" t="e">
        <f t="shared" si="109"/>
        <v>#DIV/0!</v>
      </c>
      <c r="AL488" s="62" t="e">
        <f t="shared" si="110"/>
        <v>#DIV/0!</v>
      </c>
      <c r="AM488" s="62">
        <f t="shared" si="111"/>
        <v>-1</v>
      </c>
      <c r="AN488" s="62" t="e">
        <f t="shared" si="112"/>
        <v>#DIV/0!</v>
      </c>
      <c r="AO488" s="62" t="e">
        <f t="shared" si="113"/>
        <v>#DIV/0!</v>
      </c>
      <c r="AP488" s="62">
        <f t="shared" si="114"/>
        <v>-1</v>
      </c>
      <c r="AQ488" s="62" t="e">
        <f t="shared" si="115"/>
        <v>#DIV/0!</v>
      </c>
      <c r="AR488" s="62" t="e">
        <f t="shared" si="116"/>
        <v>#DIV/0!</v>
      </c>
      <c r="AS488" s="62">
        <f t="shared" si="117"/>
        <v>-1</v>
      </c>
      <c r="AT488" s="62" t="e">
        <f t="shared" si="118"/>
        <v>#DIV/0!</v>
      </c>
      <c r="AU488" s="62">
        <f t="shared" si="119"/>
        <v>-1</v>
      </c>
    </row>
    <row r="489" spans="1:47" x14ac:dyDescent="0.25">
      <c r="A489" s="56">
        <v>2023</v>
      </c>
      <c r="B489" s="57">
        <v>304</v>
      </c>
      <c r="C489" s="58" t="s">
        <v>739</v>
      </c>
      <c r="D489" s="55">
        <v>0</v>
      </c>
      <c r="E489" s="55">
        <v>108611265.10419083</v>
      </c>
      <c r="F489" s="55">
        <v>85000000</v>
      </c>
      <c r="G489" s="55">
        <v>510000000</v>
      </c>
      <c r="H489" s="55">
        <v>0</v>
      </c>
      <c r="I489" s="55">
        <v>545900000</v>
      </c>
      <c r="J489" s="55">
        <v>0</v>
      </c>
      <c r="K489" s="55">
        <v>0</v>
      </c>
      <c r="L489" s="55">
        <v>2816478047</v>
      </c>
      <c r="M489" s="55">
        <v>0</v>
      </c>
      <c r="N489" s="55">
        <v>0</v>
      </c>
      <c r="O489" s="55">
        <v>0</v>
      </c>
      <c r="P489" s="55">
        <v>4065989312.1041908</v>
      </c>
      <c r="R489" s="55">
        <v>0</v>
      </c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>
        <f t="shared" si="120"/>
        <v>0</v>
      </c>
      <c r="AF489" s="11">
        <v>304</v>
      </c>
      <c r="AG489" s="5" t="s">
        <v>739</v>
      </c>
      <c r="AH489" s="6">
        <f>+AH490+AH509</f>
        <v>0</v>
      </c>
      <c r="AI489" s="55" t="e">
        <f t="shared" si="107"/>
        <v>#DIV/0!</v>
      </c>
      <c r="AJ489" s="55">
        <f t="shared" si="108"/>
        <v>-1</v>
      </c>
      <c r="AK489" s="55">
        <f t="shared" si="109"/>
        <v>-1</v>
      </c>
      <c r="AL489" s="55">
        <f t="shared" si="110"/>
        <v>-1</v>
      </c>
      <c r="AM489" s="55" t="e">
        <f t="shared" si="111"/>
        <v>#DIV/0!</v>
      </c>
      <c r="AN489" s="55">
        <f t="shared" si="112"/>
        <v>-1</v>
      </c>
      <c r="AO489" s="55" t="e">
        <f t="shared" si="113"/>
        <v>#DIV/0!</v>
      </c>
      <c r="AP489" s="55" t="e">
        <f t="shared" si="114"/>
        <v>#DIV/0!</v>
      </c>
      <c r="AQ489" s="55">
        <f t="shared" si="115"/>
        <v>-1</v>
      </c>
      <c r="AR489" s="55" t="e">
        <f t="shared" si="116"/>
        <v>#DIV/0!</v>
      </c>
      <c r="AS489" s="55" t="e">
        <f t="shared" si="117"/>
        <v>#DIV/0!</v>
      </c>
      <c r="AT489" s="55" t="e">
        <f t="shared" si="118"/>
        <v>#DIV/0!</v>
      </c>
      <c r="AU489" s="55">
        <f t="shared" si="119"/>
        <v>-1</v>
      </c>
    </row>
    <row r="490" spans="1:47" x14ac:dyDescent="0.25">
      <c r="A490" s="56">
        <v>2023</v>
      </c>
      <c r="B490" s="57">
        <v>30401</v>
      </c>
      <c r="C490" s="58" t="s">
        <v>740</v>
      </c>
      <c r="D490" s="55">
        <v>0</v>
      </c>
      <c r="E490" s="55">
        <v>108611265.10419083</v>
      </c>
      <c r="F490" s="55">
        <v>85000000</v>
      </c>
      <c r="G490" s="55">
        <v>510000000</v>
      </c>
      <c r="H490" s="55">
        <v>0</v>
      </c>
      <c r="I490" s="55">
        <v>0</v>
      </c>
      <c r="J490" s="55">
        <v>0</v>
      </c>
      <c r="K490" s="55">
        <v>0</v>
      </c>
      <c r="L490" s="55">
        <v>2816478047</v>
      </c>
      <c r="M490" s="55">
        <v>0</v>
      </c>
      <c r="N490" s="55">
        <v>0</v>
      </c>
      <c r="O490" s="55">
        <v>0</v>
      </c>
      <c r="P490" s="55">
        <v>3520089312.1041908</v>
      </c>
      <c r="R490" s="55">
        <v>0</v>
      </c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>
        <f t="shared" si="120"/>
        <v>0</v>
      </c>
      <c r="AF490" s="11">
        <v>30401</v>
      </c>
      <c r="AG490" s="5" t="s">
        <v>740</v>
      </c>
      <c r="AH490" s="6">
        <f>+AH491</f>
        <v>0</v>
      </c>
      <c r="AI490" s="55" t="e">
        <f t="shared" si="107"/>
        <v>#DIV/0!</v>
      </c>
      <c r="AJ490" s="55">
        <f t="shared" si="108"/>
        <v>-1</v>
      </c>
      <c r="AK490" s="55">
        <f t="shared" si="109"/>
        <v>-1</v>
      </c>
      <c r="AL490" s="55">
        <f t="shared" si="110"/>
        <v>-1</v>
      </c>
      <c r="AM490" s="55" t="e">
        <f t="shared" si="111"/>
        <v>#DIV/0!</v>
      </c>
      <c r="AN490" s="55" t="e">
        <f t="shared" si="112"/>
        <v>#DIV/0!</v>
      </c>
      <c r="AO490" s="55" t="e">
        <f t="shared" si="113"/>
        <v>#DIV/0!</v>
      </c>
      <c r="AP490" s="55" t="e">
        <f t="shared" si="114"/>
        <v>#DIV/0!</v>
      </c>
      <c r="AQ490" s="55">
        <f t="shared" si="115"/>
        <v>-1</v>
      </c>
      <c r="AR490" s="55" t="e">
        <f t="shared" si="116"/>
        <v>#DIV/0!</v>
      </c>
      <c r="AS490" s="55" t="e">
        <f t="shared" si="117"/>
        <v>#DIV/0!</v>
      </c>
      <c r="AT490" s="55" t="e">
        <f t="shared" si="118"/>
        <v>#DIV/0!</v>
      </c>
      <c r="AU490" s="55">
        <f t="shared" si="119"/>
        <v>-1</v>
      </c>
    </row>
    <row r="491" spans="1:47" x14ac:dyDescent="0.25">
      <c r="A491" s="56">
        <v>2023</v>
      </c>
      <c r="B491" s="57">
        <v>3040101</v>
      </c>
      <c r="C491" s="58" t="s">
        <v>741</v>
      </c>
      <c r="D491" s="55">
        <v>0</v>
      </c>
      <c r="E491" s="55">
        <v>108611265.10419083</v>
      </c>
      <c r="F491" s="55">
        <v>85000000</v>
      </c>
      <c r="G491" s="55">
        <v>510000000</v>
      </c>
      <c r="H491" s="55">
        <v>0</v>
      </c>
      <c r="I491" s="55">
        <v>0</v>
      </c>
      <c r="J491" s="55">
        <v>0</v>
      </c>
      <c r="K491" s="55">
        <v>0</v>
      </c>
      <c r="L491" s="55">
        <v>2816478047</v>
      </c>
      <c r="M491" s="55">
        <v>0</v>
      </c>
      <c r="N491" s="55">
        <v>0</v>
      </c>
      <c r="O491" s="55">
        <v>0</v>
      </c>
      <c r="P491" s="55">
        <v>3520089312.1041908</v>
      </c>
      <c r="R491" s="55">
        <v>0</v>
      </c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>
        <f t="shared" si="120"/>
        <v>0</v>
      </c>
      <c r="AF491" s="11">
        <v>3040101</v>
      </c>
      <c r="AG491" s="5" t="s">
        <v>741</v>
      </c>
      <c r="AH491" s="6">
        <f>+AH492+AH495+AH498+AH500+AH504+AH507</f>
        <v>0</v>
      </c>
      <c r="AI491" s="55" t="e">
        <f t="shared" si="107"/>
        <v>#DIV/0!</v>
      </c>
      <c r="AJ491" s="55">
        <f t="shared" si="108"/>
        <v>-1</v>
      </c>
      <c r="AK491" s="55">
        <f t="shared" si="109"/>
        <v>-1</v>
      </c>
      <c r="AL491" s="55">
        <f t="shared" si="110"/>
        <v>-1</v>
      </c>
      <c r="AM491" s="55" t="e">
        <f t="shared" si="111"/>
        <v>#DIV/0!</v>
      </c>
      <c r="AN491" s="55" t="e">
        <f t="shared" si="112"/>
        <v>#DIV/0!</v>
      </c>
      <c r="AO491" s="55" t="e">
        <f t="shared" si="113"/>
        <v>#DIV/0!</v>
      </c>
      <c r="AP491" s="55" t="e">
        <f t="shared" si="114"/>
        <v>#DIV/0!</v>
      </c>
      <c r="AQ491" s="55">
        <f t="shared" si="115"/>
        <v>-1</v>
      </c>
      <c r="AR491" s="55" t="e">
        <f t="shared" si="116"/>
        <v>#DIV/0!</v>
      </c>
      <c r="AS491" s="55" t="e">
        <f t="shared" si="117"/>
        <v>#DIV/0!</v>
      </c>
      <c r="AT491" s="55" t="e">
        <f t="shared" si="118"/>
        <v>#DIV/0!</v>
      </c>
      <c r="AU491" s="55">
        <f t="shared" si="119"/>
        <v>-1</v>
      </c>
    </row>
    <row r="492" spans="1:47" x14ac:dyDescent="0.25">
      <c r="A492" s="56">
        <v>2023</v>
      </c>
      <c r="B492" s="57">
        <v>304010101</v>
      </c>
      <c r="C492" s="58" t="s">
        <v>742</v>
      </c>
      <c r="D492" s="55">
        <v>0</v>
      </c>
      <c r="E492" s="55">
        <v>0</v>
      </c>
      <c r="F492" s="55">
        <v>5000000</v>
      </c>
      <c r="G492" s="55">
        <v>0</v>
      </c>
      <c r="H492" s="55">
        <v>0</v>
      </c>
      <c r="I492" s="55">
        <v>0</v>
      </c>
      <c r="J492" s="55">
        <v>0</v>
      </c>
      <c r="K492" s="55">
        <v>0</v>
      </c>
      <c r="L492" s="55">
        <v>10000000</v>
      </c>
      <c r="M492" s="55">
        <v>0</v>
      </c>
      <c r="N492" s="55">
        <v>0</v>
      </c>
      <c r="O492" s="55">
        <v>0</v>
      </c>
      <c r="P492" s="55">
        <v>15000000</v>
      </c>
      <c r="R492" s="55">
        <v>0</v>
      </c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>
        <f t="shared" si="120"/>
        <v>0</v>
      </c>
      <c r="AF492" s="14">
        <v>304010101</v>
      </c>
      <c r="AG492" s="9" t="s">
        <v>742</v>
      </c>
      <c r="AH492" s="10">
        <f>+AH493+AH494</f>
        <v>0</v>
      </c>
      <c r="AI492" s="55" t="e">
        <f t="shared" si="107"/>
        <v>#DIV/0!</v>
      </c>
      <c r="AJ492" s="55" t="e">
        <f t="shared" si="108"/>
        <v>#DIV/0!</v>
      </c>
      <c r="AK492" s="55">
        <f t="shared" si="109"/>
        <v>-1</v>
      </c>
      <c r="AL492" s="55" t="e">
        <f t="shared" si="110"/>
        <v>#DIV/0!</v>
      </c>
      <c r="AM492" s="55" t="e">
        <f t="shared" si="111"/>
        <v>#DIV/0!</v>
      </c>
      <c r="AN492" s="55" t="e">
        <f t="shared" si="112"/>
        <v>#DIV/0!</v>
      </c>
      <c r="AO492" s="55" t="e">
        <f t="shared" si="113"/>
        <v>#DIV/0!</v>
      </c>
      <c r="AP492" s="55" t="e">
        <f t="shared" si="114"/>
        <v>#DIV/0!</v>
      </c>
      <c r="AQ492" s="55">
        <f t="shared" si="115"/>
        <v>-1</v>
      </c>
      <c r="AR492" s="55" t="e">
        <f t="shared" si="116"/>
        <v>#DIV/0!</v>
      </c>
      <c r="AS492" s="55" t="e">
        <f t="shared" si="117"/>
        <v>#DIV/0!</v>
      </c>
      <c r="AT492" s="55" t="e">
        <f t="shared" si="118"/>
        <v>#DIV/0!</v>
      </c>
      <c r="AU492" s="55">
        <f t="shared" si="119"/>
        <v>-1</v>
      </c>
    </row>
    <row r="493" spans="1:47" x14ac:dyDescent="0.25">
      <c r="A493" s="59">
        <v>2023</v>
      </c>
      <c r="B493" s="67">
        <v>30401010101</v>
      </c>
      <c r="C493" s="61" t="s">
        <v>743</v>
      </c>
      <c r="D493" s="62"/>
      <c r="E493" s="62"/>
      <c r="F493" s="62"/>
      <c r="G493" s="62"/>
      <c r="H493" s="62"/>
      <c r="I493" s="62"/>
      <c r="J493" s="62"/>
      <c r="K493" s="62"/>
      <c r="L493" s="62">
        <v>10000000</v>
      </c>
      <c r="M493" s="62"/>
      <c r="N493" s="62"/>
      <c r="O493" s="62"/>
      <c r="P493" s="62">
        <v>10000000</v>
      </c>
      <c r="R493" s="62">
        <v>0</v>
      </c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>
        <f t="shared" si="120"/>
        <v>0</v>
      </c>
      <c r="AF493" s="43">
        <v>30401010101</v>
      </c>
      <c r="AG493" s="25" t="s">
        <v>743</v>
      </c>
      <c r="AH493" s="26">
        <v>0</v>
      </c>
      <c r="AI493" s="62" t="e">
        <f t="shared" si="107"/>
        <v>#DIV/0!</v>
      </c>
      <c r="AJ493" s="62" t="e">
        <f t="shared" si="108"/>
        <v>#DIV/0!</v>
      </c>
      <c r="AK493" s="62" t="e">
        <f t="shared" si="109"/>
        <v>#DIV/0!</v>
      </c>
      <c r="AL493" s="62" t="e">
        <f t="shared" si="110"/>
        <v>#DIV/0!</v>
      </c>
      <c r="AM493" s="62" t="e">
        <f t="shared" si="111"/>
        <v>#DIV/0!</v>
      </c>
      <c r="AN493" s="62" t="e">
        <f t="shared" si="112"/>
        <v>#DIV/0!</v>
      </c>
      <c r="AO493" s="62" t="e">
        <f t="shared" si="113"/>
        <v>#DIV/0!</v>
      </c>
      <c r="AP493" s="62" t="e">
        <f t="shared" si="114"/>
        <v>#DIV/0!</v>
      </c>
      <c r="AQ493" s="62">
        <f t="shared" si="115"/>
        <v>-1</v>
      </c>
      <c r="AR493" s="62" t="e">
        <f t="shared" si="116"/>
        <v>#DIV/0!</v>
      </c>
      <c r="AS493" s="62" t="e">
        <f t="shared" si="117"/>
        <v>#DIV/0!</v>
      </c>
      <c r="AT493" s="62" t="e">
        <f t="shared" si="118"/>
        <v>#DIV/0!</v>
      </c>
      <c r="AU493" s="62">
        <f t="shared" si="119"/>
        <v>-1</v>
      </c>
    </row>
    <row r="494" spans="1:47" x14ac:dyDescent="0.25">
      <c r="A494" s="59">
        <v>2023</v>
      </c>
      <c r="B494" s="68">
        <v>30401010102</v>
      </c>
      <c r="C494" s="61" t="s">
        <v>744</v>
      </c>
      <c r="D494" s="62"/>
      <c r="E494" s="62"/>
      <c r="F494" s="62">
        <v>5000000</v>
      </c>
      <c r="G494" s="62"/>
      <c r="H494" s="62"/>
      <c r="I494" s="62"/>
      <c r="J494" s="62"/>
      <c r="K494" s="62"/>
      <c r="L494" s="62">
        <v>0</v>
      </c>
      <c r="M494" s="62"/>
      <c r="N494" s="62"/>
      <c r="O494" s="62"/>
      <c r="P494" s="62">
        <v>5000000</v>
      </c>
      <c r="R494" s="62">
        <v>0</v>
      </c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>
        <f t="shared" si="120"/>
        <v>0</v>
      </c>
      <c r="AF494" s="44">
        <v>30401010102</v>
      </c>
      <c r="AG494" s="25" t="s">
        <v>744</v>
      </c>
      <c r="AH494" s="26">
        <v>0</v>
      </c>
      <c r="AI494" s="62" t="e">
        <f t="shared" si="107"/>
        <v>#DIV/0!</v>
      </c>
      <c r="AJ494" s="62" t="e">
        <f t="shared" si="108"/>
        <v>#DIV/0!</v>
      </c>
      <c r="AK494" s="62">
        <f t="shared" si="109"/>
        <v>-1</v>
      </c>
      <c r="AL494" s="62" t="e">
        <f t="shared" si="110"/>
        <v>#DIV/0!</v>
      </c>
      <c r="AM494" s="62" t="e">
        <f t="shared" si="111"/>
        <v>#DIV/0!</v>
      </c>
      <c r="AN494" s="62" t="e">
        <f t="shared" si="112"/>
        <v>#DIV/0!</v>
      </c>
      <c r="AO494" s="62" t="e">
        <f t="shared" si="113"/>
        <v>#DIV/0!</v>
      </c>
      <c r="AP494" s="62" t="e">
        <f t="shared" si="114"/>
        <v>#DIV/0!</v>
      </c>
      <c r="AQ494" s="62" t="e">
        <f t="shared" si="115"/>
        <v>#DIV/0!</v>
      </c>
      <c r="AR494" s="62" t="e">
        <f t="shared" si="116"/>
        <v>#DIV/0!</v>
      </c>
      <c r="AS494" s="62" t="e">
        <f t="shared" si="117"/>
        <v>#DIV/0!</v>
      </c>
      <c r="AT494" s="62" t="e">
        <f t="shared" si="118"/>
        <v>#DIV/0!</v>
      </c>
      <c r="AU494" s="62">
        <f t="shared" si="119"/>
        <v>-1</v>
      </c>
    </row>
    <row r="495" spans="1:47" x14ac:dyDescent="0.25">
      <c r="A495" s="56">
        <v>2023</v>
      </c>
      <c r="B495" s="57">
        <v>304010102</v>
      </c>
      <c r="C495" s="58" t="s">
        <v>745</v>
      </c>
      <c r="D495" s="55">
        <v>0</v>
      </c>
      <c r="E495" s="55">
        <v>0</v>
      </c>
      <c r="F495" s="55">
        <v>80000000</v>
      </c>
      <c r="G495" s="55">
        <v>0</v>
      </c>
      <c r="H495" s="55">
        <v>0</v>
      </c>
      <c r="I495" s="55">
        <v>0</v>
      </c>
      <c r="J495" s="55">
        <v>0</v>
      </c>
      <c r="K495" s="55">
        <v>0</v>
      </c>
      <c r="L495" s="55">
        <v>100000000</v>
      </c>
      <c r="M495" s="55">
        <v>0</v>
      </c>
      <c r="N495" s="55">
        <v>0</v>
      </c>
      <c r="O495" s="55">
        <v>0</v>
      </c>
      <c r="P495" s="55">
        <v>180000000</v>
      </c>
      <c r="R495" s="55">
        <v>0</v>
      </c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>
        <f t="shared" si="120"/>
        <v>0</v>
      </c>
      <c r="AF495" s="14">
        <v>304010102</v>
      </c>
      <c r="AG495" s="9" t="s">
        <v>745</v>
      </c>
      <c r="AH495" s="10">
        <f>+AH496+AH497</f>
        <v>0</v>
      </c>
      <c r="AI495" s="55" t="e">
        <f t="shared" si="107"/>
        <v>#DIV/0!</v>
      </c>
      <c r="AJ495" s="55" t="e">
        <f t="shared" si="108"/>
        <v>#DIV/0!</v>
      </c>
      <c r="AK495" s="55">
        <f t="shared" si="109"/>
        <v>-1</v>
      </c>
      <c r="AL495" s="55" t="e">
        <f t="shared" si="110"/>
        <v>#DIV/0!</v>
      </c>
      <c r="AM495" s="55" t="e">
        <f t="shared" si="111"/>
        <v>#DIV/0!</v>
      </c>
      <c r="AN495" s="55" t="e">
        <f t="shared" si="112"/>
        <v>#DIV/0!</v>
      </c>
      <c r="AO495" s="55" t="e">
        <f t="shared" si="113"/>
        <v>#DIV/0!</v>
      </c>
      <c r="AP495" s="55" t="e">
        <f t="shared" si="114"/>
        <v>#DIV/0!</v>
      </c>
      <c r="AQ495" s="55">
        <f t="shared" si="115"/>
        <v>-1</v>
      </c>
      <c r="AR495" s="55" t="e">
        <f t="shared" si="116"/>
        <v>#DIV/0!</v>
      </c>
      <c r="AS495" s="55" t="e">
        <f t="shared" si="117"/>
        <v>#DIV/0!</v>
      </c>
      <c r="AT495" s="55" t="e">
        <f t="shared" si="118"/>
        <v>#DIV/0!</v>
      </c>
      <c r="AU495" s="55">
        <f t="shared" si="119"/>
        <v>-1</v>
      </c>
    </row>
    <row r="496" spans="1:47" x14ac:dyDescent="0.25">
      <c r="A496" s="59">
        <v>2023</v>
      </c>
      <c r="B496" s="67">
        <v>30401010201</v>
      </c>
      <c r="C496" s="61" t="s">
        <v>746</v>
      </c>
      <c r="D496" s="62"/>
      <c r="E496" s="62"/>
      <c r="F496" s="62"/>
      <c r="G496" s="62"/>
      <c r="H496" s="62"/>
      <c r="I496" s="62"/>
      <c r="J496" s="62"/>
      <c r="K496" s="62"/>
      <c r="L496" s="62">
        <v>100000000</v>
      </c>
      <c r="M496" s="62"/>
      <c r="N496" s="62"/>
      <c r="O496" s="62"/>
      <c r="P496" s="62">
        <v>100000000</v>
      </c>
      <c r="R496" s="62">
        <v>0</v>
      </c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>
        <f t="shared" si="120"/>
        <v>0</v>
      </c>
      <c r="AF496" s="43">
        <v>30401010201</v>
      </c>
      <c r="AG496" s="25" t="s">
        <v>746</v>
      </c>
      <c r="AH496" s="26">
        <v>0</v>
      </c>
      <c r="AI496" s="62" t="e">
        <f t="shared" si="107"/>
        <v>#DIV/0!</v>
      </c>
      <c r="AJ496" s="62" t="e">
        <f t="shared" si="108"/>
        <v>#DIV/0!</v>
      </c>
      <c r="AK496" s="62" t="e">
        <f t="shared" si="109"/>
        <v>#DIV/0!</v>
      </c>
      <c r="AL496" s="62" t="e">
        <f t="shared" si="110"/>
        <v>#DIV/0!</v>
      </c>
      <c r="AM496" s="62" t="e">
        <f t="shared" si="111"/>
        <v>#DIV/0!</v>
      </c>
      <c r="AN496" s="62" t="e">
        <f t="shared" si="112"/>
        <v>#DIV/0!</v>
      </c>
      <c r="AO496" s="62" t="e">
        <f t="shared" si="113"/>
        <v>#DIV/0!</v>
      </c>
      <c r="AP496" s="62" t="e">
        <f t="shared" si="114"/>
        <v>#DIV/0!</v>
      </c>
      <c r="AQ496" s="62">
        <f t="shared" si="115"/>
        <v>-1</v>
      </c>
      <c r="AR496" s="62" t="e">
        <f t="shared" si="116"/>
        <v>#DIV/0!</v>
      </c>
      <c r="AS496" s="62" t="e">
        <f t="shared" si="117"/>
        <v>#DIV/0!</v>
      </c>
      <c r="AT496" s="62" t="e">
        <f t="shared" si="118"/>
        <v>#DIV/0!</v>
      </c>
      <c r="AU496" s="62">
        <f t="shared" si="119"/>
        <v>-1</v>
      </c>
    </row>
    <row r="497" spans="1:47" x14ac:dyDescent="0.25">
      <c r="A497" s="59">
        <v>2023</v>
      </c>
      <c r="B497" s="68">
        <v>30401010202</v>
      </c>
      <c r="C497" s="61" t="s">
        <v>747</v>
      </c>
      <c r="D497" s="62"/>
      <c r="E497" s="62"/>
      <c r="F497" s="62">
        <v>80000000</v>
      </c>
      <c r="G497" s="62"/>
      <c r="H497" s="62"/>
      <c r="I497" s="62"/>
      <c r="J497" s="62"/>
      <c r="K497" s="62"/>
      <c r="L497" s="62"/>
      <c r="M497" s="62"/>
      <c r="N497" s="62"/>
      <c r="O497" s="62"/>
      <c r="P497" s="62">
        <v>80000000</v>
      </c>
      <c r="R497" s="62">
        <v>0</v>
      </c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>
        <f t="shared" si="120"/>
        <v>0</v>
      </c>
      <c r="AF497" s="44">
        <v>30401010202</v>
      </c>
      <c r="AG497" s="25" t="s">
        <v>747</v>
      </c>
      <c r="AH497" s="26">
        <v>0</v>
      </c>
      <c r="AI497" s="62" t="e">
        <f t="shared" si="107"/>
        <v>#DIV/0!</v>
      </c>
      <c r="AJ497" s="62" t="e">
        <f t="shared" si="108"/>
        <v>#DIV/0!</v>
      </c>
      <c r="AK497" s="62">
        <f t="shared" si="109"/>
        <v>-1</v>
      </c>
      <c r="AL497" s="62" t="e">
        <f t="shared" si="110"/>
        <v>#DIV/0!</v>
      </c>
      <c r="AM497" s="62" t="e">
        <f t="shared" si="111"/>
        <v>#DIV/0!</v>
      </c>
      <c r="AN497" s="62" t="e">
        <f t="shared" si="112"/>
        <v>#DIV/0!</v>
      </c>
      <c r="AO497" s="62" t="e">
        <f t="shared" si="113"/>
        <v>#DIV/0!</v>
      </c>
      <c r="AP497" s="62" t="e">
        <f t="shared" si="114"/>
        <v>#DIV/0!</v>
      </c>
      <c r="AQ497" s="62" t="e">
        <f t="shared" si="115"/>
        <v>#DIV/0!</v>
      </c>
      <c r="AR497" s="62" t="e">
        <f t="shared" si="116"/>
        <v>#DIV/0!</v>
      </c>
      <c r="AS497" s="62" t="e">
        <f t="shared" si="117"/>
        <v>#DIV/0!</v>
      </c>
      <c r="AT497" s="62" t="e">
        <f t="shared" si="118"/>
        <v>#DIV/0!</v>
      </c>
      <c r="AU497" s="62">
        <f t="shared" si="119"/>
        <v>-1</v>
      </c>
    </row>
    <row r="498" spans="1:47" x14ac:dyDescent="0.25">
      <c r="A498" s="56">
        <v>2023</v>
      </c>
      <c r="B498" s="57">
        <v>304010104</v>
      </c>
      <c r="C498" s="58" t="s">
        <v>748</v>
      </c>
      <c r="D498" s="55">
        <v>0</v>
      </c>
      <c r="E498" s="55">
        <v>0</v>
      </c>
      <c r="F498" s="55">
        <v>0</v>
      </c>
      <c r="G498" s="55">
        <v>20000000</v>
      </c>
      <c r="H498" s="55">
        <v>0</v>
      </c>
      <c r="I498" s="55">
        <v>0</v>
      </c>
      <c r="J498" s="55">
        <v>0</v>
      </c>
      <c r="K498" s="55">
        <v>0</v>
      </c>
      <c r="L498" s="55">
        <v>0</v>
      </c>
      <c r="M498" s="55">
        <v>0</v>
      </c>
      <c r="N498" s="55">
        <v>0</v>
      </c>
      <c r="O498" s="55">
        <v>0</v>
      </c>
      <c r="P498" s="55">
        <v>20000000</v>
      </c>
      <c r="R498" s="55">
        <v>0</v>
      </c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>
        <f t="shared" si="120"/>
        <v>0</v>
      </c>
      <c r="AF498" s="14">
        <v>304010104</v>
      </c>
      <c r="AG498" s="9" t="s">
        <v>748</v>
      </c>
      <c r="AH498" s="10">
        <f>+AH499</f>
        <v>0</v>
      </c>
      <c r="AI498" s="55" t="e">
        <f t="shared" si="107"/>
        <v>#DIV/0!</v>
      </c>
      <c r="AJ498" s="55" t="e">
        <f t="shared" si="108"/>
        <v>#DIV/0!</v>
      </c>
      <c r="AK498" s="55" t="e">
        <f t="shared" si="109"/>
        <v>#DIV/0!</v>
      </c>
      <c r="AL498" s="55">
        <f t="shared" si="110"/>
        <v>-1</v>
      </c>
      <c r="AM498" s="55" t="e">
        <f t="shared" si="111"/>
        <v>#DIV/0!</v>
      </c>
      <c r="AN498" s="55" t="e">
        <f t="shared" si="112"/>
        <v>#DIV/0!</v>
      </c>
      <c r="AO498" s="55" t="e">
        <f t="shared" si="113"/>
        <v>#DIV/0!</v>
      </c>
      <c r="AP498" s="55" t="e">
        <f t="shared" si="114"/>
        <v>#DIV/0!</v>
      </c>
      <c r="AQ498" s="55" t="e">
        <f t="shared" si="115"/>
        <v>#DIV/0!</v>
      </c>
      <c r="AR498" s="55" t="e">
        <f t="shared" si="116"/>
        <v>#DIV/0!</v>
      </c>
      <c r="AS498" s="55" t="e">
        <f t="shared" si="117"/>
        <v>#DIV/0!</v>
      </c>
      <c r="AT498" s="55" t="e">
        <f t="shared" si="118"/>
        <v>#DIV/0!</v>
      </c>
      <c r="AU498" s="55">
        <f t="shared" si="119"/>
        <v>-1</v>
      </c>
    </row>
    <row r="499" spans="1:47" x14ac:dyDescent="0.25">
      <c r="A499" s="59">
        <v>2023</v>
      </c>
      <c r="B499" s="68">
        <v>30401010402</v>
      </c>
      <c r="C499" s="61" t="s">
        <v>749</v>
      </c>
      <c r="D499" s="62"/>
      <c r="E499" s="62"/>
      <c r="F499" s="62"/>
      <c r="G499" s="62">
        <v>20000000</v>
      </c>
      <c r="H499" s="62"/>
      <c r="I499" s="62"/>
      <c r="J499" s="62"/>
      <c r="K499" s="62"/>
      <c r="L499" s="62"/>
      <c r="M499" s="62"/>
      <c r="N499" s="62"/>
      <c r="O499" s="62"/>
      <c r="P499" s="62">
        <v>20000000</v>
      </c>
      <c r="R499" s="62">
        <v>0</v>
      </c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>
        <f t="shared" si="120"/>
        <v>0</v>
      </c>
      <c r="AF499" s="44">
        <v>30401010402</v>
      </c>
      <c r="AG499" s="25" t="s">
        <v>749</v>
      </c>
      <c r="AH499" s="26">
        <v>0</v>
      </c>
      <c r="AI499" s="62" t="e">
        <f t="shared" si="107"/>
        <v>#DIV/0!</v>
      </c>
      <c r="AJ499" s="62" t="e">
        <f t="shared" si="108"/>
        <v>#DIV/0!</v>
      </c>
      <c r="AK499" s="62" t="e">
        <f t="shared" si="109"/>
        <v>#DIV/0!</v>
      </c>
      <c r="AL499" s="62">
        <f t="shared" si="110"/>
        <v>-1</v>
      </c>
      <c r="AM499" s="62" t="e">
        <f t="shared" si="111"/>
        <v>#DIV/0!</v>
      </c>
      <c r="AN499" s="62" t="e">
        <f t="shared" si="112"/>
        <v>#DIV/0!</v>
      </c>
      <c r="AO499" s="62" t="e">
        <f t="shared" si="113"/>
        <v>#DIV/0!</v>
      </c>
      <c r="AP499" s="62" t="e">
        <f t="shared" si="114"/>
        <v>#DIV/0!</v>
      </c>
      <c r="AQ499" s="62" t="e">
        <f t="shared" si="115"/>
        <v>#DIV/0!</v>
      </c>
      <c r="AR499" s="62" t="e">
        <f t="shared" si="116"/>
        <v>#DIV/0!</v>
      </c>
      <c r="AS499" s="62" t="e">
        <f t="shared" si="117"/>
        <v>#DIV/0!</v>
      </c>
      <c r="AT499" s="62" t="e">
        <f t="shared" si="118"/>
        <v>#DIV/0!</v>
      </c>
      <c r="AU499" s="62">
        <f t="shared" si="119"/>
        <v>-1</v>
      </c>
    </row>
    <row r="500" spans="1:47" x14ac:dyDescent="0.25">
      <c r="A500" s="56">
        <v>2023</v>
      </c>
      <c r="B500" s="57">
        <v>304010105</v>
      </c>
      <c r="C500" s="58" t="s">
        <v>750</v>
      </c>
      <c r="D500" s="55">
        <v>0</v>
      </c>
      <c r="E500" s="55">
        <v>0</v>
      </c>
      <c r="F500" s="55">
        <v>0</v>
      </c>
      <c r="G500" s="55">
        <v>150000000</v>
      </c>
      <c r="H500" s="55">
        <v>0</v>
      </c>
      <c r="I500" s="55">
        <v>0</v>
      </c>
      <c r="J500" s="55">
        <v>0</v>
      </c>
      <c r="K500" s="55">
        <v>0</v>
      </c>
      <c r="L500" s="55">
        <v>2456478047</v>
      </c>
      <c r="M500" s="55">
        <v>0</v>
      </c>
      <c r="N500" s="55">
        <v>0</v>
      </c>
      <c r="O500" s="55">
        <v>0</v>
      </c>
      <c r="P500" s="55">
        <v>2606478047</v>
      </c>
      <c r="R500" s="55">
        <v>0</v>
      </c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>
        <f t="shared" si="120"/>
        <v>0</v>
      </c>
      <c r="AF500" s="14">
        <v>304010105</v>
      </c>
      <c r="AG500" s="9" t="s">
        <v>750</v>
      </c>
      <c r="AH500" s="10">
        <f>+AH501+AH502+AH503</f>
        <v>0</v>
      </c>
      <c r="AI500" s="55" t="e">
        <f t="shared" si="107"/>
        <v>#DIV/0!</v>
      </c>
      <c r="AJ500" s="55" t="e">
        <f t="shared" si="108"/>
        <v>#DIV/0!</v>
      </c>
      <c r="AK500" s="55" t="e">
        <f t="shared" si="109"/>
        <v>#DIV/0!</v>
      </c>
      <c r="AL500" s="55">
        <f t="shared" si="110"/>
        <v>-1</v>
      </c>
      <c r="AM500" s="55" t="e">
        <f t="shared" si="111"/>
        <v>#DIV/0!</v>
      </c>
      <c r="AN500" s="55" t="e">
        <f t="shared" si="112"/>
        <v>#DIV/0!</v>
      </c>
      <c r="AO500" s="55" t="e">
        <f t="shared" si="113"/>
        <v>#DIV/0!</v>
      </c>
      <c r="AP500" s="55" t="e">
        <f t="shared" si="114"/>
        <v>#DIV/0!</v>
      </c>
      <c r="AQ500" s="55">
        <f t="shared" si="115"/>
        <v>-1</v>
      </c>
      <c r="AR500" s="55" t="e">
        <f t="shared" si="116"/>
        <v>#DIV/0!</v>
      </c>
      <c r="AS500" s="55" t="e">
        <f t="shared" si="117"/>
        <v>#DIV/0!</v>
      </c>
      <c r="AT500" s="55" t="e">
        <f t="shared" si="118"/>
        <v>#DIV/0!</v>
      </c>
      <c r="AU500" s="55">
        <f t="shared" si="119"/>
        <v>-1</v>
      </c>
    </row>
    <row r="501" spans="1:47" x14ac:dyDescent="0.25">
      <c r="A501" s="59">
        <v>2023</v>
      </c>
      <c r="B501" s="67">
        <v>30401010501</v>
      </c>
      <c r="C501" s="61" t="s">
        <v>751</v>
      </c>
      <c r="D501" s="62"/>
      <c r="E501" s="62"/>
      <c r="F501" s="62"/>
      <c r="G501" s="62"/>
      <c r="H501" s="62"/>
      <c r="I501" s="62"/>
      <c r="J501" s="62"/>
      <c r="K501" s="62"/>
      <c r="L501" s="62">
        <v>2456478047</v>
      </c>
      <c r="M501" s="62"/>
      <c r="N501" s="62"/>
      <c r="O501" s="62"/>
      <c r="P501" s="62">
        <v>2456478047</v>
      </c>
      <c r="R501" s="62">
        <v>0</v>
      </c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>
        <f t="shared" si="120"/>
        <v>0</v>
      </c>
      <c r="AF501" s="43">
        <v>30401010501</v>
      </c>
      <c r="AG501" s="25" t="s">
        <v>751</v>
      </c>
      <c r="AH501" s="26">
        <v>0</v>
      </c>
      <c r="AI501" s="62" t="e">
        <f t="shared" si="107"/>
        <v>#DIV/0!</v>
      </c>
      <c r="AJ501" s="62" t="e">
        <f t="shared" si="108"/>
        <v>#DIV/0!</v>
      </c>
      <c r="AK501" s="62" t="e">
        <f t="shared" si="109"/>
        <v>#DIV/0!</v>
      </c>
      <c r="AL501" s="62" t="e">
        <f t="shared" si="110"/>
        <v>#DIV/0!</v>
      </c>
      <c r="AM501" s="62" t="e">
        <f t="shared" si="111"/>
        <v>#DIV/0!</v>
      </c>
      <c r="AN501" s="62" t="e">
        <f t="shared" si="112"/>
        <v>#DIV/0!</v>
      </c>
      <c r="AO501" s="62" t="e">
        <f t="shared" si="113"/>
        <v>#DIV/0!</v>
      </c>
      <c r="AP501" s="62" t="e">
        <f t="shared" si="114"/>
        <v>#DIV/0!</v>
      </c>
      <c r="AQ501" s="62">
        <f t="shared" si="115"/>
        <v>-1</v>
      </c>
      <c r="AR501" s="62" t="e">
        <f t="shared" si="116"/>
        <v>#DIV/0!</v>
      </c>
      <c r="AS501" s="62" t="e">
        <f t="shared" si="117"/>
        <v>#DIV/0!</v>
      </c>
      <c r="AT501" s="62" t="e">
        <f t="shared" si="118"/>
        <v>#DIV/0!</v>
      </c>
      <c r="AU501" s="62">
        <f t="shared" si="119"/>
        <v>-1</v>
      </c>
    </row>
    <row r="502" spans="1:47" x14ac:dyDescent="0.25">
      <c r="A502" s="59">
        <v>2023</v>
      </c>
      <c r="B502" s="68">
        <v>30401010502</v>
      </c>
      <c r="C502" s="61" t="s">
        <v>752</v>
      </c>
      <c r="D502" s="62"/>
      <c r="E502" s="62"/>
      <c r="F502" s="62"/>
      <c r="G502" s="62">
        <v>150000000</v>
      </c>
      <c r="H502" s="62"/>
      <c r="I502" s="62"/>
      <c r="J502" s="62"/>
      <c r="K502" s="62"/>
      <c r="L502" s="62"/>
      <c r="M502" s="62"/>
      <c r="N502" s="62"/>
      <c r="O502" s="62"/>
      <c r="P502" s="62">
        <v>150000000</v>
      </c>
      <c r="R502" s="62">
        <v>0</v>
      </c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>
        <f t="shared" si="120"/>
        <v>0</v>
      </c>
      <c r="AF502" s="44">
        <v>30401010502</v>
      </c>
      <c r="AG502" s="25" t="s">
        <v>752</v>
      </c>
      <c r="AH502" s="26">
        <v>0</v>
      </c>
      <c r="AI502" s="62" t="e">
        <f t="shared" si="107"/>
        <v>#DIV/0!</v>
      </c>
      <c r="AJ502" s="62" t="e">
        <f t="shared" si="108"/>
        <v>#DIV/0!</v>
      </c>
      <c r="AK502" s="62" t="e">
        <f t="shared" si="109"/>
        <v>#DIV/0!</v>
      </c>
      <c r="AL502" s="62">
        <f t="shared" si="110"/>
        <v>-1</v>
      </c>
      <c r="AM502" s="62" t="e">
        <f t="shared" si="111"/>
        <v>#DIV/0!</v>
      </c>
      <c r="AN502" s="62" t="e">
        <f t="shared" si="112"/>
        <v>#DIV/0!</v>
      </c>
      <c r="AO502" s="62" t="e">
        <f t="shared" si="113"/>
        <v>#DIV/0!</v>
      </c>
      <c r="AP502" s="62" t="e">
        <f t="shared" si="114"/>
        <v>#DIV/0!</v>
      </c>
      <c r="AQ502" s="62" t="e">
        <f t="shared" si="115"/>
        <v>#DIV/0!</v>
      </c>
      <c r="AR502" s="62" t="e">
        <f t="shared" si="116"/>
        <v>#DIV/0!</v>
      </c>
      <c r="AS502" s="62" t="e">
        <f t="shared" si="117"/>
        <v>#DIV/0!</v>
      </c>
      <c r="AT502" s="62" t="e">
        <f t="shared" si="118"/>
        <v>#DIV/0!</v>
      </c>
      <c r="AU502" s="62">
        <f t="shared" si="119"/>
        <v>-1</v>
      </c>
    </row>
    <row r="503" spans="1:47" x14ac:dyDescent="0.25">
      <c r="A503" s="59"/>
      <c r="B503" s="45">
        <v>30401010503</v>
      </c>
      <c r="C503" s="25" t="s">
        <v>753</v>
      </c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24"/>
      <c r="R503" s="62">
        <v>0</v>
      </c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24"/>
      <c r="AF503" s="45">
        <v>30401010503</v>
      </c>
      <c r="AG503" s="25" t="s">
        <v>753</v>
      </c>
      <c r="AH503" s="26">
        <v>0</v>
      </c>
      <c r="AI503" s="62" t="e">
        <f t="shared" si="107"/>
        <v>#DIV/0!</v>
      </c>
      <c r="AJ503" s="62" t="e">
        <f t="shared" si="108"/>
        <v>#DIV/0!</v>
      </c>
      <c r="AK503" s="62" t="e">
        <f t="shared" si="109"/>
        <v>#DIV/0!</v>
      </c>
      <c r="AL503" s="62" t="e">
        <f t="shared" si="110"/>
        <v>#DIV/0!</v>
      </c>
      <c r="AM503" s="62" t="e">
        <f t="shared" si="111"/>
        <v>#DIV/0!</v>
      </c>
      <c r="AN503" s="62" t="e">
        <f t="shared" si="112"/>
        <v>#DIV/0!</v>
      </c>
      <c r="AO503" s="62" t="e">
        <f t="shared" si="113"/>
        <v>#DIV/0!</v>
      </c>
      <c r="AP503" s="62" t="e">
        <f t="shared" si="114"/>
        <v>#DIV/0!</v>
      </c>
      <c r="AQ503" s="62" t="e">
        <f t="shared" si="115"/>
        <v>#DIV/0!</v>
      </c>
      <c r="AR503" s="62" t="e">
        <f t="shared" si="116"/>
        <v>#DIV/0!</v>
      </c>
      <c r="AS503" s="62" t="e">
        <f t="shared" si="117"/>
        <v>#DIV/0!</v>
      </c>
      <c r="AT503" s="62" t="e">
        <f t="shared" si="118"/>
        <v>#DIV/0!</v>
      </c>
      <c r="AU503" s="62" t="e">
        <f t="shared" si="119"/>
        <v>#DIV/0!</v>
      </c>
    </row>
    <row r="504" spans="1:47" x14ac:dyDescent="0.25">
      <c r="A504" s="56">
        <v>2023</v>
      </c>
      <c r="B504" s="57">
        <v>304010106</v>
      </c>
      <c r="C504" s="58" t="s">
        <v>754</v>
      </c>
      <c r="D504" s="55">
        <v>0</v>
      </c>
      <c r="E504" s="55">
        <v>108611265.10419083</v>
      </c>
      <c r="F504" s="55">
        <v>0</v>
      </c>
      <c r="G504" s="55">
        <v>340000000</v>
      </c>
      <c r="H504" s="55">
        <v>0</v>
      </c>
      <c r="I504" s="55">
        <v>0</v>
      </c>
      <c r="J504" s="55">
        <v>0</v>
      </c>
      <c r="K504" s="55">
        <v>0</v>
      </c>
      <c r="L504" s="55">
        <v>0</v>
      </c>
      <c r="M504" s="55">
        <v>0</v>
      </c>
      <c r="N504" s="55">
        <v>0</v>
      </c>
      <c r="O504" s="55">
        <v>0</v>
      </c>
      <c r="P504" s="55">
        <v>448611265.10419083</v>
      </c>
      <c r="R504" s="55">
        <v>0</v>
      </c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>
        <f t="shared" si="120"/>
        <v>0</v>
      </c>
      <c r="AF504" s="14">
        <v>304010106</v>
      </c>
      <c r="AG504" s="9" t="s">
        <v>754</v>
      </c>
      <c r="AH504" s="10">
        <f>+AH505+AH506</f>
        <v>0</v>
      </c>
      <c r="AI504" s="55" t="e">
        <f t="shared" si="107"/>
        <v>#DIV/0!</v>
      </c>
      <c r="AJ504" s="55">
        <f t="shared" si="108"/>
        <v>-1</v>
      </c>
      <c r="AK504" s="55" t="e">
        <f t="shared" si="109"/>
        <v>#DIV/0!</v>
      </c>
      <c r="AL504" s="55">
        <f t="shared" si="110"/>
        <v>-1</v>
      </c>
      <c r="AM504" s="55" t="e">
        <f t="shared" si="111"/>
        <v>#DIV/0!</v>
      </c>
      <c r="AN504" s="55" t="e">
        <f t="shared" si="112"/>
        <v>#DIV/0!</v>
      </c>
      <c r="AO504" s="55" t="e">
        <f t="shared" si="113"/>
        <v>#DIV/0!</v>
      </c>
      <c r="AP504" s="55" t="e">
        <f t="shared" si="114"/>
        <v>#DIV/0!</v>
      </c>
      <c r="AQ504" s="55" t="e">
        <f t="shared" si="115"/>
        <v>#DIV/0!</v>
      </c>
      <c r="AR504" s="55" t="e">
        <f t="shared" si="116"/>
        <v>#DIV/0!</v>
      </c>
      <c r="AS504" s="55" t="e">
        <f t="shared" si="117"/>
        <v>#DIV/0!</v>
      </c>
      <c r="AT504" s="55" t="e">
        <f t="shared" si="118"/>
        <v>#DIV/0!</v>
      </c>
      <c r="AU504" s="55">
        <f t="shared" si="119"/>
        <v>-1</v>
      </c>
    </row>
    <row r="505" spans="1:47" x14ac:dyDescent="0.25">
      <c r="A505" s="59">
        <v>2023</v>
      </c>
      <c r="B505" s="68">
        <v>30401010602</v>
      </c>
      <c r="C505" s="61" t="s">
        <v>755</v>
      </c>
      <c r="D505" s="62"/>
      <c r="E505" s="62"/>
      <c r="F505" s="62"/>
      <c r="G505" s="62">
        <v>340000000</v>
      </c>
      <c r="H505" s="62"/>
      <c r="I505" s="62"/>
      <c r="J505" s="62"/>
      <c r="K505" s="62"/>
      <c r="L505" s="62"/>
      <c r="M505" s="62"/>
      <c r="N505" s="62"/>
      <c r="O505" s="62"/>
      <c r="P505" s="62">
        <v>340000000</v>
      </c>
      <c r="R505" s="62">
        <v>0</v>
      </c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>
        <f t="shared" si="120"/>
        <v>0</v>
      </c>
      <c r="AF505" s="44">
        <v>30401010602</v>
      </c>
      <c r="AG505" s="25" t="s">
        <v>755</v>
      </c>
      <c r="AH505" s="26">
        <v>0</v>
      </c>
      <c r="AI505" s="62" t="e">
        <f t="shared" si="107"/>
        <v>#DIV/0!</v>
      </c>
      <c r="AJ505" s="62" t="e">
        <f t="shared" si="108"/>
        <v>#DIV/0!</v>
      </c>
      <c r="AK505" s="62" t="e">
        <f t="shared" si="109"/>
        <v>#DIV/0!</v>
      </c>
      <c r="AL505" s="62">
        <f t="shared" si="110"/>
        <v>-1</v>
      </c>
      <c r="AM505" s="62" t="e">
        <f t="shared" si="111"/>
        <v>#DIV/0!</v>
      </c>
      <c r="AN505" s="62" t="e">
        <f t="shared" si="112"/>
        <v>#DIV/0!</v>
      </c>
      <c r="AO505" s="62" t="e">
        <f t="shared" si="113"/>
        <v>#DIV/0!</v>
      </c>
      <c r="AP505" s="62" t="e">
        <f t="shared" si="114"/>
        <v>#DIV/0!</v>
      </c>
      <c r="AQ505" s="62" t="e">
        <f t="shared" si="115"/>
        <v>#DIV/0!</v>
      </c>
      <c r="AR505" s="62" t="e">
        <f t="shared" si="116"/>
        <v>#DIV/0!</v>
      </c>
      <c r="AS505" s="62" t="e">
        <f t="shared" si="117"/>
        <v>#DIV/0!</v>
      </c>
      <c r="AT505" s="62" t="e">
        <f t="shared" si="118"/>
        <v>#DIV/0!</v>
      </c>
      <c r="AU505" s="62">
        <f t="shared" si="119"/>
        <v>-1</v>
      </c>
    </row>
    <row r="506" spans="1:47" x14ac:dyDescent="0.25">
      <c r="A506" s="59">
        <v>2023</v>
      </c>
      <c r="B506" s="69">
        <v>30401010603</v>
      </c>
      <c r="C506" s="61" t="s">
        <v>756</v>
      </c>
      <c r="D506" s="62"/>
      <c r="E506" s="62">
        <v>108611265.10419083</v>
      </c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>
        <v>108611265.10419083</v>
      </c>
      <c r="R506" s="62">
        <v>0</v>
      </c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>
        <f t="shared" si="120"/>
        <v>0</v>
      </c>
      <c r="AF506" s="45">
        <v>30401010603</v>
      </c>
      <c r="AG506" s="25" t="s">
        <v>756</v>
      </c>
      <c r="AH506" s="26">
        <v>0</v>
      </c>
      <c r="AI506" s="62" t="e">
        <f t="shared" si="107"/>
        <v>#DIV/0!</v>
      </c>
      <c r="AJ506" s="62">
        <f t="shared" si="108"/>
        <v>-1</v>
      </c>
      <c r="AK506" s="62" t="e">
        <f t="shared" si="109"/>
        <v>#DIV/0!</v>
      </c>
      <c r="AL506" s="62" t="e">
        <f t="shared" si="110"/>
        <v>#DIV/0!</v>
      </c>
      <c r="AM506" s="62" t="e">
        <f t="shared" si="111"/>
        <v>#DIV/0!</v>
      </c>
      <c r="AN506" s="62" t="e">
        <f t="shared" si="112"/>
        <v>#DIV/0!</v>
      </c>
      <c r="AO506" s="62" t="e">
        <f t="shared" si="113"/>
        <v>#DIV/0!</v>
      </c>
      <c r="AP506" s="62" t="e">
        <f t="shared" si="114"/>
        <v>#DIV/0!</v>
      </c>
      <c r="AQ506" s="62" t="e">
        <f t="shared" si="115"/>
        <v>#DIV/0!</v>
      </c>
      <c r="AR506" s="62" t="e">
        <f t="shared" si="116"/>
        <v>#DIV/0!</v>
      </c>
      <c r="AS506" s="62" t="e">
        <f t="shared" si="117"/>
        <v>#DIV/0!</v>
      </c>
      <c r="AT506" s="62" t="e">
        <f t="shared" si="118"/>
        <v>#DIV/0!</v>
      </c>
      <c r="AU506" s="62">
        <f t="shared" si="119"/>
        <v>-1</v>
      </c>
    </row>
    <row r="507" spans="1:47" x14ac:dyDescent="0.25">
      <c r="A507" s="56">
        <v>2023</v>
      </c>
      <c r="B507" s="57">
        <v>304010107</v>
      </c>
      <c r="C507" s="58" t="s">
        <v>757</v>
      </c>
      <c r="D507" s="55">
        <v>0</v>
      </c>
      <c r="E507" s="55">
        <v>0</v>
      </c>
      <c r="F507" s="55">
        <v>0</v>
      </c>
      <c r="G507" s="55">
        <v>0</v>
      </c>
      <c r="H507" s="55">
        <v>0</v>
      </c>
      <c r="I507" s="55">
        <v>0</v>
      </c>
      <c r="J507" s="55">
        <v>0</v>
      </c>
      <c r="K507" s="55">
        <v>0</v>
      </c>
      <c r="L507" s="55">
        <v>250000000</v>
      </c>
      <c r="M507" s="55">
        <v>0</v>
      </c>
      <c r="N507" s="55">
        <v>0</v>
      </c>
      <c r="O507" s="55">
        <v>0</v>
      </c>
      <c r="P507" s="55">
        <v>250000000</v>
      </c>
      <c r="R507" s="55">
        <v>0</v>
      </c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>
        <f t="shared" si="120"/>
        <v>0</v>
      </c>
      <c r="AF507" s="14">
        <v>304010107</v>
      </c>
      <c r="AG507" s="9" t="s">
        <v>757</v>
      </c>
      <c r="AH507" s="10">
        <f>+AH508</f>
        <v>0</v>
      </c>
      <c r="AI507" s="55" t="e">
        <f t="shared" si="107"/>
        <v>#DIV/0!</v>
      </c>
      <c r="AJ507" s="55" t="e">
        <f t="shared" si="108"/>
        <v>#DIV/0!</v>
      </c>
      <c r="AK507" s="55" t="e">
        <f t="shared" si="109"/>
        <v>#DIV/0!</v>
      </c>
      <c r="AL507" s="55" t="e">
        <f t="shared" si="110"/>
        <v>#DIV/0!</v>
      </c>
      <c r="AM507" s="55" t="e">
        <f t="shared" si="111"/>
        <v>#DIV/0!</v>
      </c>
      <c r="AN507" s="55" t="e">
        <f t="shared" si="112"/>
        <v>#DIV/0!</v>
      </c>
      <c r="AO507" s="55" t="e">
        <f t="shared" si="113"/>
        <v>#DIV/0!</v>
      </c>
      <c r="AP507" s="55" t="e">
        <f t="shared" si="114"/>
        <v>#DIV/0!</v>
      </c>
      <c r="AQ507" s="55">
        <f t="shared" si="115"/>
        <v>-1</v>
      </c>
      <c r="AR507" s="55" t="e">
        <f t="shared" si="116"/>
        <v>#DIV/0!</v>
      </c>
      <c r="AS507" s="55" t="e">
        <f t="shared" si="117"/>
        <v>#DIV/0!</v>
      </c>
      <c r="AT507" s="55" t="e">
        <f t="shared" si="118"/>
        <v>#DIV/0!</v>
      </c>
      <c r="AU507" s="55">
        <f t="shared" si="119"/>
        <v>-1</v>
      </c>
    </row>
    <row r="508" spans="1:47" x14ac:dyDescent="0.25">
      <c r="A508" s="59">
        <v>2023</v>
      </c>
      <c r="B508" s="67">
        <v>30401010701</v>
      </c>
      <c r="C508" s="61" t="s">
        <v>758</v>
      </c>
      <c r="D508" s="62"/>
      <c r="E508" s="62"/>
      <c r="F508" s="62"/>
      <c r="G508" s="62"/>
      <c r="H508" s="62"/>
      <c r="I508" s="62"/>
      <c r="J508" s="62"/>
      <c r="K508" s="62"/>
      <c r="L508" s="62">
        <v>250000000</v>
      </c>
      <c r="M508" s="62"/>
      <c r="N508" s="62"/>
      <c r="O508" s="62"/>
      <c r="P508" s="62">
        <v>250000000</v>
      </c>
      <c r="R508" s="62">
        <v>0</v>
      </c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>
        <f t="shared" si="120"/>
        <v>0</v>
      </c>
      <c r="AF508" s="43">
        <v>30401010701</v>
      </c>
      <c r="AG508" s="25" t="s">
        <v>758</v>
      </c>
      <c r="AH508" s="26">
        <v>0</v>
      </c>
      <c r="AI508" s="62" t="e">
        <f t="shared" si="107"/>
        <v>#DIV/0!</v>
      </c>
      <c r="AJ508" s="62" t="e">
        <f t="shared" si="108"/>
        <v>#DIV/0!</v>
      </c>
      <c r="AK508" s="62" t="e">
        <f t="shared" si="109"/>
        <v>#DIV/0!</v>
      </c>
      <c r="AL508" s="62" t="e">
        <f t="shared" si="110"/>
        <v>#DIV/0!</v>
      </c>
      <c r="AM508" s="62" t="e">
        <f t="shared" si="111"/>
        <v>#DIV/0!</v>
      </c>
      <c r="AN508" s="62" t="e">
        <f t="shared" si="112"/>
        <v>#DIV/0!</v>
      </c>
      <c r="AO508" s="62" t="e">
        <f t="shared" si="113"/>
        <v>#DIV/0!</v>
      </c>
      <c r="AP508" s="62" t="e">
        <f t="shared" si="114"/>
        <v>#DIV/0!</v>
      </c>
      <c r="AQ508" s="62">
        <f t="shared" si="115"/>
        <v>-1</v>
      </c>
      <c r="AR508" s="62" t="e">
        <f t="shared" si="116"/>
        <v>#DIV/0!</v>
      </c>
      <c r="AS508" s="62" t="e">
        <f t="shared" si="117"/>
        <v>#DIV/0!</v>
      </c>
      <c r="AT508" s="62" t="e">
        <f t="shared" si="118"/>
        <v>#DIV/0!</v>
      </c>
      <c r="AU508" s="62">
        <f t="shared" si="119"/>
        <v>-1</v>
      </c>
    </row>
    <row r="509" spans="1:47" x14ac:dyDescent="0.25">
      <c r="A509" s="56">
        <v>2023</v>
      </c>
      <c r="B509" s="57">
        <v>30402</v>
      </c>
      <c r="C509" s="58" t="s">
        <v>759</v>
      </c>
      <c r="D509" s="55">
        <v>0</v>
      </c>
      <c r="E509" s="55">
        <v>0</v>
      </c>
      <c r="F509" s="55">
        <v>0</v>
      </c>
      <c r="G509" s="55">
        <v>0</v>
      </c>
      <c r="H509" s="55">
        <v>0</v>
      </c>
      <c r="I509" s="55">
        <v>545900000</v>
      </c>
      <c r="J509" s="55">
        <v>0</v>
      </c>
      <c r="K509" s="55">
        <v>0</v>
      </c>
      <c r="L509" s="55">
        <v>0</v>
      </c>
      <c r="M509" s="55">
        <v>0</v>
      </c>
      <c r="N509" s="55">
        <v>0</v>
      </c>
      <c r="O509" s="55">
        <v>0</v>
      </c>
      <c r="P509" s="55">
        <v>545900000</v>
      </c>
      <c r="R509" s="55">
        <v>0</v>
      </c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>
        <f t="shared" si="120"/>
        <v>0</v>
      </c>
      <c r="AF509" s="11">
        <v>30402</v>
      </c>
      <c r="AG509" s="5" t="s">
        <v>759</v>
      </c>
      <c r="AH509" s="6">
        <f>+AH510</f>
        <v>0</v>
      </c>
      <c r="AI509" s="55" t="e">
        <f t="shared" si="107"/>
        <v>#DIV/0!</v>
      </c>
      <c r="AJ509" s="55" t="e">
        <f t="shared" si="108"/>
        <v>#DIV/0!</v>
      </c>
      <c r="AK509" s="55" t="e">
        <f t="shared" si="109"/>
        <v>#DIV/0!</v>
      </c>
      <c r="AL509" s="55" t="e">
        <f t="shared" si="110"/>
        <v>#DIV/0!</v>
      </c>
      <c r="AM509" s="55" t="e">
        <f t="shared" si="111"/>
        <v>#DIV/0!</v>
      </c>
      <c r="AN509" s="55">
        <f t="shared" si="112"/>
        <v>-1</v>
      </c>
      <c r="AO509" s="55" t="e">
        <f t="shared" si="113"/>
        <v>#DIV/0!</v>
      </c>
      <c r="AP509" s="55" t="e">
        <f t="shared" si="114"/>
        <v>#DIV/0!</v>
      </c>
      <c r="AQ509" s="55" t="e">
        <f t="shared" si="115"/>
        <v>#DIV/0!</v>
      </c>
      <c r="AR509" s="55" t="e">
        <f t="shared" si="116"/>
        <v>#DIV/0!</v>
      </c>
      <c r="AS509" s="55" t="e">
        <f t="shared" si="117"/>
        <v>#DIV/0!</v>
      </c>
      <c r="AT509" s="55" t="e">
        <f t="shared" si="118"/>
        <v>#DIV/0!</v>
      </c>
      <c r="AU509" s="55">
        <f t="shared" si="119"/>
        <v>-1</v>
      </c>
    </row>
    <row r="510" spans="1:47" x14ac:dyDescent="0.25">
      <c r="A510" s="56">
        <v>2023</v>
      </c>
      <c r="B510" s="57">
        <v>3040201</v>
      </c>
      <c r="C510" s="58" t="s">
        <v>760</v>
      </c>
      <c r="D510" s="55">
        <v>0</v>
      </c>
      <c r="E510" s="55">
        <v>0</v>
      </c>
      <c r="F510" s="55">
        <v>0</v>
      </c>
      <c r="G510" s="55">
        <v>0</v>
      </c>
      <c r="H510" s="55">
        <v>0</v>
      </c>
      <c r="I510" s="55">
        <v>545900000</v>
      </c>
      <c r="J510" s="55">
        <v>0</v>
      </c>
      <c r="K510" s="55">
        <v>0</v>
      </c>
      <c r="L510" s="55">
        <v>0</v>
      </c>
      <c r="M510" s="55">
        <v>0</v>
      </c>
      <c r="N510" s="55">
        <v>0</v>
      </c>
      <c r="O510" s="55">
        <v>0</v>
      </c>
      <c r="P510" s="55">
        <v>545900000</v>
      </c>
      <c r="R510" s="55">
        <v>0</v>
      </c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>
        <f t="shared" si="120"/>
        <v>0</v>
      </c>
      <c r="AF510" s="11">
        <v>3040201</v>
      </c>
      <c r="AG510" s="5" t="s">
        <v>760</v>
      </c>
      <c r="AH510" s="6">
        <f>+AH511</f>
        <v>0</v>
      </c>
      <c r="AI510" s="55" t="e">
        <f t="shared" si="107"/>
        <v>#DIV/0!</v>
      </c>
      <c r="AJ510" s="55" t="e">
        <f t="shared" si="108"/>
        <v>#DIV/0!</v>
      </c>
      <c r="AK510" s="55" t="e">
        <f t="shared" si="109"/>
        <v>#DIV/0!</v>
      </c>
      <c r="AL510" s="55" t="e">
        <f t="shared" si="110"/>
        <v>#DIV/0!</v>
      </c>
      <c r="AM510" s="55" t="e">
        <f t="shared" si="111"/>
        <v>#DIV/0!</v>
      </c>
      <c r="AN510" s="55">
        <f t="shared" si="112"/>
        <v>-1</v>
      </c>
      <c r="AO510" s="55" t="e">
        <f t="shared" si="113"/>
        <v>#DIV/0!</v>
      </c>
      <c r="AP510" s="55" t="e">
        <f t="shared" si="114"/>
        <v>#DIV/0!</v>
      </c>
      <c r="AQ510" s="55" t="e">
        <f t="shared" si="115"/>
        <v>#DIV/0!</v>
      </c>
      <c r="AR510" s="55" t="e">
        <f t="shared" si="116"/>
        <v>#DIV/0!</v>
      </c>
      <c r="AS510" s="55" t="e">
        <f t="shared" si="117"/>
        <v>#DIV/0!</v>
      </c>
      <c r="AT510" s="55" t="e">
        <f t="shared" si="118"/>
        <v>#DIV/0!</v>
      </c>
      <c r="AU510" s="55">
        <f t="shared" si="119"/>
        <v>-1</v>
      </c>
    </row>
    <row r="511" spans="1:47" x14ac:dyDescent="0.25">
      <c r="A511" s="56">
        <v>2023</v>
      </c>
      <c r="B511" s="57">
        <v>304020101</v>
      </c>
      <c r="C511" s="58" t="s">
        <v>761</v>
      </c>
      <c r="D511" s="55">
        <v>0</v>
      </c>
      <c r="E511" s="55">
        <v>0</v>
      </c>
      <c r="F511" s="55">
        <v>0</v>
      </c>
      <c r="G511" s="55">
        <v>0</v>
      </c>
      <c r="H511" s="55">
        <v>0</v>
      </c>
      <c r="I511" s="55">
        <v>545900000</v>
      </c>
      <c r="J511" s="55">
        <v>0</v>
      </c>
      <c r="K511" s="55">
        <v>0</v>
      </c>
      <c r="L511" s="55">
        <v>0</v>
      </c>
      <c r="M511" s="55">
        <v>0</v>
      </c>
      <c r="N511" s="55">
        <v>0</v>
      </c>
      <c r="O511" s="55">
        <v>0</v>
      </c>
      <c r="P511" s="55">
        <v>545900000</v>
      </c>
      <c r="R511" s="55">
        <v>0</v>
      </c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>
        <f t="shared" si="120"/>
        <v>0</v>
      </c>
      <c r="AF511" s="14">
        <v>304020101</v>
      </c>
      <c r="AG511" s="9" t="s">
        <v>761</v>
      </c>
      <c r="AH511" s="10">
        <f>+AH512</f>
        <v>0</v>
      </c>
      <c r="AI511" s="55" t="e">
        <f t="shared" si="107"/>
        <v>#DIV/0!</v>
      </c>
      <c r="AJ511" s="55" t="e">
        <f t="shared" si="108"/>
        <v>#DIV/0!</v>
      </c>
      <c r="AK511" s="55" t="e">
        <f t="shared" si="109"/>
        <v>#DIV/0!</v>
      </c>
      <c r="AL511" s="55" t="e">
        <f t="shared" si="110"/>
        <v>#DIV/0!</v>
      </c>
      <c r="AM511" s="55" t="e">
        <f t="shared" si="111"/>
        <v>#DIV/0!</v>
      </c>
      <c r="AN511" s="55">
        <f t="shared" si="112"/>
        <v>-1</v>
      </c>
      <c r="AO511" s="55" t="e">
        <f t="shared" si="113"/>
        <v>#DIV/0!</v>
      </c>
      <c r="AP511" s="55" t="e">
        <f t="shared" si="114"/>
        <v>#DIV/0!</v>
      </c>
      <c r="AQ511" s="55" t="e">
        <f t="shared" si="115"/>
        <v>#DIV/0!</v>
      </c>
      <c r="AR511" s="55" t="e">
        <f t="shared" si="116"/>
        <v>#DIV/0!</v>
      </c>
      <c r="AS511" s="55" t="e">
        <f t="shared" si="117"/>
        <v>#DIV/0!</v>
      </c>
      <c r="AT511" s="55" t="e">
        <f t="shared" si="118"/>
        <v>#DIV/0!</v>
      </c>
      <c r="AU511" s="55">
        <f t="shared" si="119"/>
        <v>-1</v>
      </c>
    </row>
    <row r="512" spans="1:47" x14ac:dyDescent="0.25">
      <c r="A512" s="59">
        <v>2023</v>
      </c>
      <c r="B512" s="60">
        <v>30402010104</v>
      </c>
      <c r="C512" s="61" t="s">
        <v>762</v>
      </c>
      <c r="D512" s="62"/>
      <c r="E512" s="62"/>
      <c r="F512" s="62"/>
      <c r="G512" s="62"/>
      <c r="H512" s="62"/>
      <c r="I512" s="62">
        <v>545900000</v>
      </c>
      <c r="J512" s="62"/>
      <c r="K512" s="62"/>
      <c r="L512" s="62"/>
      <c r="M512" s="62"/>
      <c r="N512" s="62"/>
      <c r="O512" s="62"/>
      <c r="P512" s="62">
        <v>545900000</v>
      </c>
      <c r="R512" s="62">
        <v>0</v>
      </c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>
        <f t="shared" si="120"/>
        <v>0</v>
      </c>
      <c r="AF512" s="46">
        <v>30402010104</v>
      </c>
      <c r="AG512" s="25" t="s">
        <v>762</v>
      </c>
      <c r="AH512" s="26">
        <v>0</v>
      </c>
      <c r="AI512" s="62" t="e">
        <f t="shared" si="107"/>
        <v>#DIV/0!</v>
      </c>
      <c r="AJ512" s="62" t="e">
        <f t="shared" si="108"/>
        <v>#DIV/0!</v>
      </c>
      <c r="AK512" s="62" t="e">
        <f t="shared" si="109"/>
        <v>#DIV/0!</v>
      </c>
      <c r="AL512" s="62" t="e">
        <f t="shared" si="110"/>
        <v>#DIV/0!</v>
      </c>
      <c r="AM512" s="62" t="e">
        <f t="shared" si="111"/>
        <v>#DIV/0!</v>
      </c>
      <c r="AN512" s="62">
        <f t="shared" si="112"/>
        <v>-1</v>
      </c>
      <c r="AO512" s="62" t="e">
        <f t="shared" si="113"/>
        <v>#DIV/0!</v>
      </c>
      <c r="AP512" s="62" t="e">
        <f t="shared" si="114"/>
        <v>#DIV/0!</v>
      </c>
      <c r="AQ512" s="62" t="e">
        <f t="shared" si="115"/>
        <v>#DIV/0!</v>
      </c>
      <c r="AR512" s="62" t="e">
        <f t="shared" si="116"/>
        <v>#DIV/0!</v>
      </c>
      <c r="AS512" s="62" t="e">
        <f t="shared" si="117"/>
        <v>#DIV/0!</v>
      </c>
      <c r="AT512" s="62" t="e">
        <f t="shared" si="118"/>
        <v>#DIV/0!</v>
      </c>
      <c r="AU512" s="62">
        <f t="shared" si="119"/>
        <v>-1</v>
      </c>
    </row>
  </sheetData>
  <autoFilter ref="A7:AD512" xr:uid="{84D34E84-2BC5-4323-9623-4D6BBD77C4F6}"/>
  <mergeCells count="4">
    <mergeCell ref="A1:P2"/>
    <mergeCell ref="A3:P4"/>
    <mergeCell ref="A5:P6"/>
    <mergeCell ref="R6:AD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B0308-BD0C-4D56-8FBC-721AB365D409}">
  <dimension ref="A1:AG540"/>
  <sheetViews>
    <sheetView showGridLines="0" workbookViewId="0">
      <pane xSplit="2" ySplit="1" topLeftCell="D2" activePane="bottomRight" state="frozen"/>
      <selection pane="topRight" activeCell="C1" sqref="C1"/>
      <selection pane="bottomLeft" activeCell="A2" sqref="A2"/>
      <selection pane="bottomRight" activeCell="F30" sqref="F30"/>
    </sheetView>
  </sheetViews>
  <sheetFormatPr baseColWidth="10" defaultRowHeight="15" x14ac:dyDescent="0.25"/>
  <cols>
    <col min="1" max="1" width="16.85546875" customWidth="1"/>
    <col min="2" max="2" width="49" customWidth="1"/>
    <col min="3" max="3" width="16.85546875" bestFit="1" customWidth="1"/>
    <col min="4" max="5" width="17.85546875" bestFit="1" customWidth="1"/>
    <col min="6" max="7" width="16.85546875" bestFit="1" customWidth="1"/>
    <col min="8" max="11" width="17.85546875" bestFit="1" customWidth="1"/>
    <col min="12" max="13" width="16.85546875" bestFit="1" customWidth="1"/>
    <col min="14" max="14" width="17.85546875" bestFit="1" customWidth="1"/>
    <col min="15" max="15" width="18.85546875" bestFit="1" customWidth="1"/>
    <col min="16" max="16" width="4.5703125" customWidth="1"/>
    <col min="17" max="17" width="16.85546875" bestFit="1" customWidth="1"/>
    <col min="18" max="19" width="17.85546875" bestFit="1" customWidth="1"/>
    <col min="20" max="21" width="16.85546875" bestFit="1" customWidth="1"/>
    <col min="22" max="25" width="17.85546875" bestFit="1" customWidth="1"/>
    <col min="26" max="27" width="16.85546875" bestFit="1" customWidth="1"/>
    <col min="28" max="28" width="17.85546875" bestFit="1" customWidth="1"/>
    <col min="29" max="29" width="18.85546875" bestFit="1" customWidth="1"/>
    <col min="31" max="31" width="19.140625" hidden="1" customWidth="1"/>
    <col min="32" max="32" width="37.85546875" hidden="1" customWidth="1"/>
    <col min="33" max="33" width="16.85546875" hidden="1" customWidth="1"/>
  </cols>
  <sheetData>
    <row r="1" spans="1:33" ht="31.5" x14ac:dyDescent="0.25">
      <c r="A1" s="48" t="s">
        <v>805</v>
      </c>
      <c r="B1" s="49" t="s">
        <v>806</v>
      </c>
      <c r="C1" s="50" t="s">
        <v>807</v>
      </c>
      <c r="D1" s="50" t="s">
        <v>808</v>
      </c>
      <c r="E1" s="50" t="s">
        <v>809</v>
      </c>
      <c r="F1" s="50" t="s">
        <v>810</v>
      </c>
      <c r="G1" s="50" t="s">
        <v>811</v>
      </c>
      <c r="H1" s="50" t="s">
        <v>812</v>
      </c>
      <c r="I1" s="50" t="s">
        <v>813</v>
      </c>
      <c r="J1" s="50" t="s">
        <v>814</v>
      </c>
      <c r="K1" s="50" t="s">
        <v>815</v>
      </c>
      <c r="L1" s="50" t="s">
        <v>816</v>
      </c>
      <c r="M1" s="50" t="s">
        <v>817</v>
      </c>
      <c r="N1" s="50" t="s">
        <v>818</v>
      </c>
      <c r="O1" s="50" t="s">
        <v>819</v>
      </c>
      <c r="Q1" s="50" t="s">
        <v>807</v>
      </c>
      <c r="R1" s="50" t="s">
        <v>808</v>
      </c>
      <c r="S1" s="50" t="s">
        <v>809</v>
      </c>
      <c r="T1" s="50" t="s">
        <v>810</v>
      </c>
      <c r="U1" s="50" t="s">
        <v>811</v>
      </c>
      <c r="V1" s="50" t="s">
        <v>812</v>
      </c>
      <c r="W1" s="50" t="s">
        <v>813</v>
      </c>
      <c r="X1" s="50" t="s">
        <v>814</v>
      </c>
      <c r="Y1" s="50" t="s">
        <v>815</v>
      </c>
      <c r="Z1" s="50" t="s">
        <v>816</v>
      </c>
      <c r="AA1" s="50" t="s">
        <v>817</v>
      </c>
      <c r="AB1" s="50" t="s">
        <v>818</v>
      </c>
      <c r="AC1" s="50" t="s">
        <v>819</v>
      </c>
      <c r="AE1" s="144" t="s">
        <v>0</v>
      </c>
      <c r="AF1" s="145" t="s">
        <v>1</v>
      </c>
      <c r="AG1" s="145" t="s">
        <v>856</v>
      </c>
    </row>
    <row r="2" spans="1:33" x14ac:dyDescent="0.25">
      <c r="A2" s="52">
        <v>0</v>
      </c>
      <c r="B2" s="53" t="s">
        <v>859</v>
      </c>
      <c r="C2" s="54">
        <f t="shared" ref="C2:N2" si="0">+C3+C411</f>
        <v>6474059551.5278721</v>
      </c>
      <c r="D2" s="54">
        <f t="shared" si="0"/>
        <v>29772888495.732624</v>
      </c>
      <c r="E2" s="54">
        <f t="shared" si="0"/>
        <v>22085493992.000385</v>
      </c>
      <c r="F2" s="54">
        <f t="shared" si="0"/>
        <v>6909949683.5278721</v>
      </c>
      <c r="G2" s="54">
        <f t="shared" si="0"/>
        <v>6884062450.6035728</v>
      </c>
      <c r="H2" s="54">
        <f t="shared" si="0"/>
        <v>17682925750.776871</v>
      </c>
      <c r="I2" s="54">
        <f t="shared" si="0"/>
        <v>20946926913.902901</v>
      </c>
      <c r="J2" s="54">
        <f t="shared" si="0"/>
        <v>24056619908.466133</v>
      </c>
      <c r="K2" s="54">
        <f t="shared" si="0"/>
        <v>15175002608.967871</v>
      </c>
      <c r="L2" s="54">
        <f t="shared" si="0"/>
        <v>6223715480.367918</v>
      </c>
      <c r="M2" s="54">
        <f t="shared" si="0"/>
        <v>7293840434.1093807</v>
      </c>
      <c r="N2" s="54">
        <f t="shared" si="0"/>
        <v>22085817039.190811</v>
      </c>
      <c r="O2" s="54">
        <f t="shared" ref="O2:O54" si="1">SUM(C2:N2)</f>
        <v>185591302309.17419</v>
      </c>
      <c r="Q2" s="54">
        <f t="shared" ref="Q2:AB2" si="2">+Q3+Q411</f>
        <v>5619469488.9099998</v>
      </c>
      <c r="R2" s="54">
        <f t="shared" si="2"/>
        <v>0</v>
      </c>
      <c r="S2" s="54">
        <f t="shared" si="2"/>
        <v>0</v>
      </c>
      <c r="T2" s="54">
        <f t="shared" si="2"/>
        <v>0</v>
      </c>
      <c r="U2" s="54">
        <f t="shared" si="2"/>
        <v>0</v>
      </c>
      <c r="V2" s="54">
        <f t="shared" si="2"/>
        <v>0</v>
      </c>
      <c r="W2" s="54">
        <f t="shared" si="2"/>
        <v>0</v>
      </c>
      <c r="X2" s="54">
        <f t="shared" si="2"/>
        <v>0</v>
      </c>
      <c r="Y2" s="54">
        <f t="shared" si="2"/>
        <v>0</v>
      </c>
      <c r="Z2" s="54">
        <f t="shared" si="2"/>
        <v>0</v>
      </c>
      <c r="AA2" s="54">
        <f t="shared" si="2"/>
        <v>0</v>
      </c>
      <c r="AB2" s="54">
        <f t="shared" si="2"/>
        <v>0</v>
      </c>
      <c r="AC2" s="54">
        <f t="shared" ref="AC2:AC54" si="3">SUM(Q2:AB2)</f>
        <v>5619469488.9099998</v>
      </c>
      <c r="AE2" s="148"/>
      <c r="AF2" s="149" t="s">
        <v>859</v>
      </c>
      <c r="AG2" s="150">
        <v>5253617170.9099998</v>
      </c>
    </row>
    <row r="3" spans="1:33" x14ac:dyDescent="0.25">
      <c r="A3" s="57">
        <v>1</v>
      </c>
      <c r="B3" s="58" t="s">
        <v>860</v>
      </c>
      <c r="C3" s="55">
        <f t="shared" ref="C3:N3" si="4">+C4</f>
        <v>6432187923.1705723</v>
      </c>
      <c r="D3" s="55">
        <f t="shared" si="4"/>
        <v>29731016867.375324</v>
      </c>
      <c r="E3" s="55">
        <f t="shared" si="4"/>
        <v>22043622363.643085</v>
      </c>
      <c r="F3" s="55">
        <f t="shared" si="4"/>
        <v>6868078055.1705723</v>
      </c>
      <c r="G3" s="55">
        <f t="shared" si="4"/>
        <v>6842190822.246273</v>
      </c>
      <c r="H3" s="55">
        <f t="shared" si="4"/>
        <v>17641054122.419571</v>
      </c>
      <c r="I3" s="55">
        <f t="shared" si="4"/>
        <v>20905055285.545601</v>
      </c>
      <c r="J3" s="55">
        <f t="shared" si="4"/>
        <v>24014748280.108833</v>
      </c>
      <c r="K3" s="55">
        <f t="shared" si="4"/>
        <v>15133130980.610571</v>
      </c>
      <c r="L3" s="55">
        <f t="shared" si="4"/>
        <v>6181843852.0106182</v>
      </c>
      <c r="M3" s="55">
        <f t="shared" si="4"/>
        <v>7251968805.7520809</v>
      </c>
      <c r="N3" s="55">
        <f t="shared" si="4"/>
        <v>22043945410.833511</v>
      </c>
      <c r="O3" s="55">
        <f t="shared" si="1"/>
        <v>185088842768.8866</v>
      </c>
      <c r="Q3" s="55">
        <f t="shared" ref="Q3:AB3" si="5">+Q4</f>
        <v>5401659430</v>
      </c>
      <c r="R3" s="55">
        <f t="shared" si="5"/>
        <v>0</v>
      </c>
      <c r="S3" s="55">
        <f t="shared" si="5"/>
        <v>0</v>
      </c>
      <c r="T3" s="55">
        <f t="shared" si="5"/>
        <v>0</v>
      </c>
      <c r="U3" s="55">
        <f t="shared" si="5"/>
        <v>0</v>
      </c>
      <c r="V3" s="55">
        <f t="shared" si="5"/>
        <v>0</v>
      </c>
      <c r="W3" s="55">
        <f t="shared" si="5"/>
        <v>0</v>
      </c>
      <c r="X3" s="55">
        <f t="shared" si="5"/>
        <v>0</v>
      </c>
      <c r="Y3" s="55">
        <f t="shared" si="5"/>
        <v>0</v>
      </c>
      <c r="Z3" s="55">
        <f t="shared" si="5"/>
        <v>0</v>
      </c>
      <c r="AA3" s="55">
        <f t="shared" si="5"/>
        <v>0</v>
      </c>
      <c r="AB3" s="55">
        <f t="shared" si="5"/>
        <v>0</v>
      </c>
      <c r="AC3" s="55">
        <f t="shared" si="3"/>
        <v>5401659430</v>
      </c>
      <c r="AE3" s="148">
        <v>1</v>
      </c>
      <c r="AF3" s="149" t="s">
        <v>860</v>
      </c>
      <c r="AG3" s="150">
        <v>5253617170.9099998</v>
      </c>
    </row>
    <row r="4" spans="1:33" x14ac:dyDescent="0.25">
      <c r="A4" s="57">
        <v>102</v>
      </c>
      <c r="B4" s="58" t="s">
        <v>862</v>
      </c>
      <c r="C4" s="55">
        <f t="shared" ref="C4:N4" si="6">+C17+C34+C48+C379+C406+C5</f>
        <v>6432187923.1705723</v>
      </c>
      <c r="D4" s="55">
        <f t="shared" si="6"/>
        <v>29731016867.375324</v>
      </c>
      <c r="E4" s="55">
        <f t="shared" si="6"/>
        <v>22043622363.643085</v>
      </c>
      <c r="F4" s="55">
        <f t="shared" si="6"/>
        <v>6868078055.1705723</v>
      </c>
      <c r="G4" s="55">
        <f t="shared" si="6"/>
        <v>6842190822.246273</v>
      </c>
      <c r="H4" s="55">
        <f t="shared" si="6"/>
        <v>17641054122.419571</v>
      </c>
      <c r="I4" s="55">
        <f t="shared" si="6"/>
        <v>20905055285.545601</v>
      </c>
      <c r="J4" s="55">
        <f t="shared" si="6"/>
        <v>24014748280.108833</v>
      </c>
      <c r="K4" s="55">
        <f t="shared" si="6"/>
        <v>15133130980.610571</v>
      </c>
      <c r="L4" s="55">
        <f t="shared" si="6"/>
        <v>6181843852.0106182</v>
      </c>
      <c r="M4" s="55">
        <f t="shared" si="6"/>
        <v>7251968805.7520809</v>
      </c>
      <c r="N4" s="55">
        <f t="shared" si="6"/>
        <v>22043945410.833511</v>
      </c>
      <c r="O4" s="55">
        <f t="shared" si="1"/>
        <v>185088842768.8866</v>
      </c>
      <c r="Q4" s="55">
        <f t="shared" ref="Q4:AB4" si="7">+Q17+Q34+Q48+Q379+Q406+Q5</f>
        <v>5401659430</v>
      </c>
      <c r="R4" s="55">
        <f t="shared" si="7"/>
        <v>0</v>
      </c>
      <c r="S4" s="55">
        <f t="shared" si="7"/>
        <v>0</v>
      </c>
      <c r="T4" s="55">
        <f t="shared" si="7"/>
        <v>0</v>
      </c>
      <c r="U4" s="55">
        <f t="shared" si="7"/>
        <v>0</v>
      </c>
      <c r="V4" s="55">
        <f t="shared" si="7"/>
        <v>0</v>
      </c>
      <c r="W4" s="55">
        <f t="shared" si="7"/>
        <v>0</v>
      </c>
      <c r="X4" s="55">
        <f t="shared" si="7"/>
        <v>0</v>
      </c>
      <c r="Y4" s="55">
        <f t="shared" si="7"/>
        <v>0</v>
      </c>
      <c r="Z4" s="55">
        <f t="shared" si="7"/>
        <v>0</v>
      </c>
      <c r="AA4" s="55">
        <f t="shared" si="7"/>
        <v>0</v>
      </c>
      <c r="AB4" s="55">
        <f t="shared" si="7"/>
        <v>0</v>
      </c>
      <c r="AC4" s="55">
        <f t="shared" si="3"/>
        <v>5401659430</v>
      </c>
      <c r="AE4" s="149" t="s">
        <v>861</v>
      </c>
      <c r="AF4" s="149" t="s">
        <v>862</v>
      </c>
      <c r="AG4" s="150">
        <v>5035807112</v>
      </c>
    </row>
    <row r="5" spans="1:33" x14ac:dyDescent="0.25">
      <c r="A5" s="57">
        <v>1021</v>
      </c>
      <c r="B5" s="58" t="s">
        <v>570</v>
      </c>
      <c r="C5" s="55">
        <f t="shared" ref="C5:N5" si="8">+C6</f>
        <v>0</v>
      </c>
      <c r="D5" s="55">
        <f t="shared" si="8"/>
        <v>0</v>
      </c>
      <c r="E5" s="55">
        <f t="shared" si="8"/>
        <v>2756669037.6200004</v>
      </c>
      <c r="F5" s="55">
        <f t="shared" si="8"/>
        <v>0</v>
      </c>
      <c r="G5" s="55">
        <f t="shared" si="8"/>
        <v>0</v>
      </c>
      <c r="H5" s="55">
        <f t="shared" si="8"/>
        <v>190000000</v>
      </c>
      <c r="I5" s="55">
        <f t="shared" si="8"/>
        <v>0</v>
      </c>
      <c r="J5" s="55">
        <f t="shared" si="8"/>
        <v>0</v>
      </c>
      <c r="K5" s="55">
        <f t="shared" si="8"/>
        <v>0</v>
      </c>
      <c r="L5" s="55">
        <f t="shared" si="8"/>
        <v>215750000</v>
      </c>
      <c r="M5" s="55">
        <f t="shared" si="8"/>
        <v>0</v>
      </c>
      <c r="N5" s="55">
        <f t="shared" si="8"/>
        <v>5150000</v>
      </c>
      <c r="O5" s="55">
        <f t="shared" si="1"/>
        <v>3167569037.6200004</v>
      </c>
      <c r="Q5" s="55">
        <f t="shared" ref="Q5:AB5" si="9">+Q6</f>
        <v>0</v>
      </c>
      <c r="R5" s="55">
        <f t="shared" si="9"/>
        <v>0</v>
      </c>
      <c r="S5" s="55">
        <f t="shared" si="9"/>
        <v>0</v>
      </c>
      <c r="T5" s="55">
        <f t="shared" si="9"/>
        <v>0</v>
      </c>
      <c r="U5" s="55">
        <f t="shared" si="9"/>
        <v>0</v>
      </c>
      <c r="V5" s="55">
        <f t="shared" si="9"/>
        <v>0</v>
      </c>
      <c r="W5" s="55">
        <f t="shared" si="9"/>
        <v>0</v>
      </c>
      <c r="X5" s="55">
        <f t="shared" si="9"/>
        <v>0</v>
      </c>
      <c r="Y5" s="55">
        <f t="shared" si="9"/>
        <v>0</v>
      </c>
      <c r="Z5" s="55">
        <f t="shared" si="9"/>
        <v>0</v>
      </c>
      <c r="AA5" s="55">
        <f t="shared" si="9"/>
        <v>0</v>
      </c>
      <c r="AB5" s="55">
        <f t="shared" si="9"/>
        <v>0</v>
      </c>
      <c r="AC5" s="55">
        <f t="shared" si="3"/>
        <v>0</v>
      </c>
      <c r="AE5" s="149" t="s">
        <v>863</v>
      </c>
      <c r="AF5" s="149" t="s">
        <v>570</v>
      </c>
      <c r="AG5" s="150">
        <v>0</v>
      </c>
    </row>
    <row r="6" spans="1:33" x14ac:dyDescent="0.25">
      <c r="A6" s="52">
        <v>102102</v>
      </c>
      <c r="B6" s="53" t="s">
        <v>865</v>
      </c>
      <c r="C6" s="54">
        <f t="shared" ref="C6:N6" si="10">+C7+C14</f>
        <v>0</v>
      </c>
      <c r="D6" s="54">
        <f t="shared" si="10"/>
        <v>0</v>
      </c>
      <c r="E6" s="54">
        <f t="shared" si="10"/>
        <v>2756669037.6200004</v>
      </c>
      <c r="F6" s="54">
        <f t="shared" si="10"/>
        <v>0</v>
      </c>
      <c r="G6" s="54">
        <f t="shared" si="10"/>
        <v>0</v>
      </c>
      <c r="H6" s="54">
        <f t="shared" si="10"/>
        <v>190000000</v>
      </c>
      <c r="I6" s="54">
        <f t="shared" si="10"/>
        <v>0</v>
      </c>
      <c r="J6" s="54">
        <f t="shared" si="10"/>
        <v>0</v>
      </c>
      <c r="K6" s="54">
        <f t="shared" si="10"/>
        <v>0</v>
      </c>
      <c r="L6" s="54">
        <f t="shared" si="10"/>
        <v>215750000</v>
      </c>
      <c r="M6" s="54">
        <f t="shared" si="10"/>
        <v>0</v>
      </c>
      <c r="N6" s="54">
        <f t="shared" si="10"/>
        <v>5150000</v>
      </c>
      <c r="O6" s="54">
        <f t="shared" si="1"/>
        <v>3167569037.6200004</v>
      </c>
      <c r="Q6" s="54">
        <f t="shared" ref="Q6:AB6" si="11">+Q7+Q14</f>
        <v>0</v>
      </c>
      <c r="R6" s="54">
        <f t="shared" si="11"/>
        <v>0</v>
      </c>
      <c r="S6" s="54">
        <f t="shared" si="11"/>
        <v>0</v>
      </c>
      <c r="T6" s="54">
        <f t="shared" si="11"/>
        <v>0</v>
      </c>
      <c r="U6" s="54">
        <f t="shared" si="11"/>
        <v>0</v>
      </c>
      <c r="V6" s="54">
        <f t="shared" si="11"/>
        <v>0</v>
      </c>
      <c r="W6" s="54">
        <f t="shared" si="11"/>
        <v>0</v>
      </c>
      <c r="X6" s="54">
        <f t="shared" si="11"/>
        <v>0</v>
      </c>
      <c r="Y6" s="54">
        <f t="shared" si="11"/>
        <v>0</v>
      </c>
      <c r="Z6" s="54">
        <f t="shared" si="11"/>
        <v>0</v>
      </c>
      <c r="AA6" s="54">
        <f t="shared" si="11"/>
        <v>0</v>
      </c>
      <c r="AB6" s="54">
        <f t="shared" si="11"/>
        <v>0</v>
      </c>
      <c r="AC6" s="54">
        <f t="shared" si="3"/>
        <v>0</v>
      </c>
      <c r="AE6" s="149" t="s">
        <v>864</v>
      </c>
      <c r="AF6" s="149" t="s">
        <v>865</v>
      </c>
      <c r="AG6" s="150">
        <v>0</v>
      </c>
    </row>
    <row r="7" spans="1:33" x14ac:dyDescent="0.25">
      <c r="A7" s="57">
        <v>10210201</v>
      </c>
      <c r="B7" s="58" t="s">
        <v>867</v>
      </c>
      <c r="C7" s="55">
        <f t="shared" ref="C7:N8" si="12">+C8</f>
        <v>0</v>
      </c>
      <c r="D7" s="55">
        <f t="shared" si="12"/>
        <v>0</v>
      </c>
      <c r="E7" s="55">
        <f t="shared" si="12"/>
        <v>2756669037.6200004</v>
      </c>
      <c r="F7" s="55">
        <f t="shared" si="12"/>
        <v>0</v>
      </c>
      <c r="G7" s="55">
        <f t="shared" si="12"/>
        <v>0</v>
      </c>
      <c r="H7" s="55">
        <f t="shared" si="12"/>
        <v>190000000</v>
      </c>
      <c r="I7" s="55">
        <f t="shared" si="12"/>
        <v>0</v>
      </c>
      <c r="J7" s="55">
        <f t="shared" si="12"/>
        <v>0</v>
      </c>
      <c r="K7" s="55">
        <f t="shared" si="12"/>
        <v>0</v>
      </c>
      <c r="L7" s="55">
        <f t="shared" si="12"/>
        <v>215750000</v>
      </c>
      <c r="M7" s="55">
        <f t="shared" si="12"/>
        <v>0</v>
      </c>
      <c r="N7" s="55">
        <f t="shared" si="12"/>
        <v>5150000</v>
      </c>
      <c r="O7" s="55">
        <f t="shared" si="1"/>
        <v>3167569037.6200004</v>
      </c>
      <c r="Q7" s="55">
        <f t="shared" ref="Q7:AB8" si="13">+Q8</f>
        <v>0</v>
      </c>
      <c r="R7" s="55">
        <f t="shared" si="13"/>
        <v>0</v>
      </c>
      <c r="S7" s="55">
        <f t="shared" si="13"/>
        <v>0</v>
      </c>
      <c r="T7" s="55">
        <f t="shared" si="13"/>
        <v>0</v>
      </c>
      <c r="U7" s="55">
        <f t="shared" si="13"/>
        <v>0</v>
      </c>
      <c r="V7" s="55">
        <f t="shared" si="13"/>
        <v>0</v>
      </c>
      <c r="W7" s="55">
        <f t="shared" si="13"/>
        <v>0</v>
      </c>
      <c r="X7" s="55">
        <f t="shared" si="13"/>
        <v>0</v>
      </c>
      <c r="Y7" s="55">
        <f t="shared" si="13"/>
        <v>0</v>
      </c>
      <c r="Z7" s="55">
        <f t="shared" si="13"/>
        <v>0</v>
      </c>
      <c r="AA7" s="55">
        <f t="shared" si="13"/>
        <v>0</v>
      </c>
      <c r="AB7" s="55">
        <f t="shared" si="13"/>
        <v>0</v>
      </c>
      <c r="AC7" s="55">
        <f t="shared" si="3"/>
        <v>0</v>
      </c>
      <c r="AE7" s="149" t="s">
        <v>866</v>
      </c>
      <c r="AF7" s="149" t="s">
        <v>867</v>
      </c>
      <c r="AG7" s="150">
        <v>0</v>
      </c>
    </row>
    <row r="8" spans="1:33" x14ac:dyDescent="0.25">
      <c r="A8" s="57">
        <v>102102011</v>
      </c>
      <c r="B8" s="58" t="s">
        <v>867</v>
      </c>
      <c r="C8" s="55">
        <f t="shared" si="12"/>
        <v>0</v>
      </c>
      <c r="D8" s="55">
        <f t="shared" si="12"/>
        <v>0</v>
      </c>
      <c r="E8" s="55">
        <f t="shared" si="12"/>
        <v>2756669037.6200004</v>
      </c>
      <c r="F8" s="55">
        <f t="shared" si="12"/>
        <v>0</v>
      </c>
      <c r="G8" s="55">
        <f t="shared" si="12"/>
        <v>0</v>
      </c>
      <c r="H8" s="55">
        <f t="shared" si="12"/>
        <v>190000000</v>
      </c>
      <c r="I8" s="55">
        <f t="shared" si="12"/>
        <v>0</v>
      </c>
      <c r="J8" s="55">
        <f t="shared" si="12"/>
        <v>0</v>
      </c>
      <c r="K8" s="55">
        <f t="shared" si="12"/>
        <v>0</v>
      </c>
      <c r="L8" s="55">
        <f t="shared" si="12"/>
        <v>215750000</v>
      </c>
      <c r="M8" s="55">
        <f t="shared" si="12"/>
        <v>0</v>
      </c>
      <c r="N8" s="55">
        <f t="shared" si="12"/>
        <v>5150000</v>
      </c>
      <c r="O8" s="55">
        <f t="shared" si="1"/>
        <v>3167569037.6200004</v>
      </c>
      <c r="Q8" s="55">
        <f t="shared" si="13"/>
        <v>0</v>
      </c>
      <c r="R8" s="55">
        <f t="shared" si="13"/>
        <v>0</v>
      </c>
      <c r="S8" s="55">
        <f t="shared" si="13"/>
        <v>0</v>
      </c>
      <c r="T8" s="55">
        <f t="shared" si="13"/>
        <v>0</v>
      </c>
      <c r="U8" s="55">
        <f t="shared" si="13"/>
        <v>0</v>
      </c>
      <c r="V8" s="55">
        <f t="shared" si="13"/>
        <v>0</v>
      </c>
      <c r="W8" s="55">
        <f t="shared" si="13"/>
        <v>0</v>
      </c>
      <c r="X8" s="55">
        <f t="shared" si="13"/>
        <v>0</v>
      </c>
      <c r="Y8" s="55">
        <f t="shared" si="13"/>
        <v>0</v>
      </c>
      <c r="Z8" s="55">
        <f t="shared" si="13"/>
        <v>0</v>
      </c>
      <c r="AA8" s="55">
        <f t="shared" si="13"/>
        <v>0</v>
      </c>
      <c r="AB8" s="55">
        <f t="shared" si="13"/>
        <v>0</v>
      </c>
      <c r="AC8" s="55">
        <f t="shared" si="3"/>
        <v>0</v>
      </c>
      <c r="AE8" s="149" t="s">
        <v>868</v>
      </c>
      <c r="AF8" s="149" t="s">
        <v>867</v>
      </c>
      <c r="AG8" s="150">
        <v>0</v>
      </c>
    </row>
    <row r="9" spans="1:33" x14ac:dyDescent="0.25">
      <c r="A9" s="57">
        <v>10210201101</v>
      </c>
      <c r="B9" s="58" t="s">
        <v>867</v>
      </c>
      <c r="C9" s="55">
        <f t="shared" ref="C9:N9" si="14">+C10+C11</f>
        <v>0</v>
      </c>
      <c r="D9" s="55">
        <f t="shared" si="14"/>
        <v>0</v>
      </c>
      <c r="E9" s="55">
        <f t="shared" si="14"/>
        <v>2756669037.6200004</v>
      </c>
      <c r="F9" s="55">
        <f t="shared" si="14"/>
        <v>0</v>
      </c>
      <c r="G9" s="55">
        <f t="shared" si="14"/>
        <v>0</v>
      </c>
      <c r="H9" s="55">
        <f t="shared" si="14"/>
        <v>190000000</v>
      </c>
      <c r="I9" s="55">
        <f t="shared" si="14"/>
        <v>0</v>
      </c>
      <c r="J9" s="55">
        <f t="shared" si="14"/>
        <v>0</v>
      </c>
      <c r="K9" s="55">
        <f t="shared" si="14"/>
        <v>0</v>
      </c>
      <c r="L9" s="55">
        <f t="shared" si="14"/>
        <v>215750000</v>
      </c>
      <c r="M9" s="55">
        <f t="shared" si="14"/>
        <v>0</v>
      </c>
      <c r="N9" s="55">
        <f t="shared" si="14"/>
        <v>5150000</v>
      </c>
      <c r="O9" s="55">
        <f t="shared" si="1"/>
        <v>3167569037.6200004</v>
      </c>
      <c r="Q9" s="55">
        <f t="shared" ref="Q9:AB9" si="15">+Q10+Q11</f>
        <v>0</v>
      </c>
      <c r="R9" s="55">
        <f t="shared" si="15"/>
        <v>0</v>
      </c>
      <c r="S9" s="55">
        <f t="shared" si="15"/>
        <v>0</v>
      </c>
      <c r="T9" s="55">
        <f t="shared" si="15"/>
        <v>0</v>
      </c>
      <c r="U9" s="55">
        <f t="shared" si="15"/>
        <v>0</v>
      </c>
      <c r="V9" s="55">
        <f t="shared" si="15"/>
        <v>0</v>
      </c>
      <c r="W9" s="55">
        <f t="shared" si="15"/>
        <v>0</v>
      </c>
      <c r="X9" s="55">
        <f t="shared" si="15"/>
        <v>0</v>
      </c>
      <c r="Y9" s="55">
        <f t="shared" si="15"/>
        <v>0</v>
      </c>
      <c r="Z9" s="55">
        <f t="shared" si="15"/>
        <v>0</v>
      </c>
      <c r="AA9" s="55">
        <f t="shared" si="15"/>
        <v>0</v>
      </c>
      <c r="AB9" s="55">
        <f t="shared" si="15"/>
        <v>0</v>
      </c>
      <c r="AC9" s="55">
        <f t="shared" si="3"/>
        <v>0</v>
      </c>
      <c r="AE9" s="82" t="s">
        <v>869</v>
      </c>
      <c r="AF9" s="82" t="s">
        <v>867</v>
      </c>
      <c r="AG9" s="127">
        <v>0</v>
      </c>
    </row>
    <row r="10" spans="1:33" x14ac:dyDescent="0.25">
      <c r="A10" s="60">
        <v>1021020110101</v>
      </c>
      <c r="B10" s="61" t="s">
        <v>1120</v>
      </c>
      <c r="C10" s="62">
        <v>0</v>
      </c>
      <c r="D10" s="62">
        <v>0</v>
      </c>
      <c r="E10" s="62">
        <v>2621669037.6200004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f t="shared" si="1"/>
        <v>2621669037.6200004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f t="shared" si="3"/>
        <v>0</v>
      </c>
      <c r="AE10" s="84" t="s">
        <v>870</v>
      </c>
      <c r="AF10" s="84" t="s">
        <v>798</v>
      </c>
      <c r="AG10" s="128"/>
    </row>
    <row r="11" spans="1:33" x14ac:dyDescent="0.25">
      <c r="A11" s="57">
        <v>1021020110102</v>
      </c>
      <c r="B11" s="58" t="s">
        <v>1121</v>
      </c>
      <c r="C11" s="55">
        <f t="shared" ref="C11:N11" si="16">+C12+C13</f>
        <v>0</v>
      </c>
      <c r="D11" s="55">
        <f t="shared" si="16"/>
        <v>0</v>
      </c>
      <c r="E11" s="55">
        <f t="shared" si="16"/>
        <v>135000000</v>
      </c>
      <c r="F11" s="55">
        <f t="shared" si="16"/>
        <v>0</v>
      </c>
      <c r="G11" s="55">
        <f t="shared" si="16"/>
        <v>0</v>
      </c>
      <c r="H11" s="55">
        <f t="shared" si="16"/>
        <v>190000000</v>
      </c>
      <c r="I11" s="55">
        <f t="shared" si="16"/>
        <v>0</v>
      </c>
      <c r="J11" s="55">
        <f t="shared" si="16"/>
        <v>0</v>
      </c>
      <c r="K11" s="55">
        <f t="shared" si="16"/>
        <v>0</v>
      </c>
      <c r="L11" s="55">
        <f t="shared" si="16"/>
        <v>215750000</v>
      </c>
      <c r="M11" s="55">
        <f t="shared" si="16"/>
        <v>0</v>
      </c>
      <c r="N11" s="55">
        <f t="shared" si="16"/>
        <v>5150000</v>
      </c>
      <c r="O11" s="55">
        <f t="shared" si="1"/>
        <v>545900000</v>
      </c>
      <c r="Q11" s="55">
        <f t="shared" ref="Q11:AB11" si="17">+Q12+Q13</f>
        <v>0</v>
      </c>
      <c r="R11" s="55">
        <f t="shared" si="17"/>
        <v>0</v>
      </c>
      <c r="S11" s="55">
        <f t="shared" si="17"/>
        <v>0</v>
      </c>
      <c r="T11" s="55">
        <f t="shared" si="17"/>
        <v>0</v>
      </c>
      <c r="U11" s="55">
        <f t="shared" si="17"/>
        <v>0</v>
      </c>
      <c r="V11" s="55">
        <f t="shared" si="17"/>
        <v>0</v>
      </c>
      <c r="W11" s="55">
        <f t="shared" si="17"/>
        <v>0</v>
      </c>
      <c r="X11" s="55">
        <f t="shared" si="17"/>
        <v>0</v>
      </c>
      <c r="Y11" s="55">
        <f t="shared" si="17"/>
        <v>0</v>
      </c>
      <c r="Z11" s="55">
        <f t="shared" si="17"/>
        <v>0</v>
      </c>
      <c r="AA11" s="55">
        <f t="shared" si="17"/>
        <v>0</v>
      </c>
      <c r="AB11" s="55">
        <f t="shared" si="17"/>
        <v>0</v>
      </c>
      <c r="AC11" s="55">
        <f t="shared" si="3"/>
        <v>0</v>
      </c>
      <c r="AE11" s="84" t="s">
        <v>871</v>
      </c>
      <c r="AF11" s="84" t="s">
        <v>872</v>
      </c>
      <c r="AG11" s="128">
        <v>0</v>
      </c>
    </row>
    <row r="12" spans="1:33" x14ac:dyDescent="0.25">
      <c r="A12" s="60">
        <v>102102011010200</v>
      </c>
      <c r="B12" s="61" t="s">
        <v>874</v>
      </c>
      <c r="C12" s="62">
        <v>0</v>
      </c>
      <c r="D12" s="62">
        <v>0</v>
      </c>
      <c r="E12" s="62">
        <v>120000000</v>
      </c>
      <c r="F12" s="62">
        <v>0</v>
      </c>
      <c r="G12" s="62">
        <v>0</v>
      </c>
      <c r="H12" s="62">
        <v>180000000</v>
      </c>
      <c r="I12" s="62">
        <v>0</v>
      </c>
      <c r="J12" s="62">
        <v>0</v>
      </c>
      <c r="K12" s="62">
        <v>0</v>
      </c>
      <c r="L12" s="62">
        <v>205750000</v>
      </c>
      <c r="M12" s="62">
        <v>0</v>
      </c>
      <c r="N12" s="62">
        <v>5150000</v>
      </c>
      <c r="O12" s="62">
        <f t="shared" si="1"/>
        <v>510900000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f t="shared" si="3"/>
        <v>0</v>
      </c>
      <c r="AE12" s="90" t="s">
        <v>873</v>
      </c>
      <c r="AF12" s="90" t="s">
        <v>874</v>
      </c>
      <c r="AG12" s="130"/>
    </row>
    <row r="13" spans="1:33" x14ac:dyDescent="0.25">
      <c r="A13" s="60">
        <v>102102011020200</v>
      </c>
      <c r="B13" s="61" t="s">
        <v>876</v>
      </c>
      <c r="C13" s="62">
        <v>0</v>
      </c>
      <c r="D13" s="62">
        <v>0</v>
      </c>
      <c r="E13" s="62">
        <v>15000000</v>
      </c>
      <c r="F13" s="62">
        <v>0</v>
      </c>
      <c r="G13" s="62">
        <v>0</v>
      </c>
      <c r="H13" s="62">
        <v>10000000</v>
      </c>
      <c r="I13" s="62">
        <v>0</v>
      </c>
      <c r="J13" s="62">
        <v>0</v>
      </c>
      <c r="K13" s="62">
        <v>0</v>
      </c>
      <c r="L13" s="62">
        <v>10000000</v>
      </c>
      <c r="M13" s="62">
        <v>0</v>
      </c>
      <c r="N13" s="62">
        <v>0</v>
      </c>
      <c r="O13" s="62">
        <f t="shared" si="1"/>
        <v>35000000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f t="shared" si="3"/>
        <v>0</v>
      </c>
      <c r="AE13" s="90" t="s">
        <v>875</v>
      </c>
      <c r="AF13" s="90" t="s">
        <v>876</v>
      </c>
      <c r="AG13" s="130"/>
    </row>
    <row r="14" spans="1:33" x14ac:dyDescent="0.25">
      <c r="A14" s="52">
        <v>10210202</v>
      </c>
      <c r="B14" s="53" t="s">
        <v>1122</v>
      </c>
      <c r="C14" s="54">
        <f t="shared" ref="C14:N15" si="18">+C15</f>
        <v>0</v>
      </c>
      <c r="D14" s="54">
        <f t="shared" si="18"/>
        <v>0</v>
      </c>
      <c r="E14" s="54">
        <f t="shared" si="18"/>
        <v>0</v>
      </c>
      <c r="F14" s="54">
        <f t="shared" si="18"/>
        <v>0</v>
      </c>
      <c r="G14" s="54">
        <f t="shared" si="18"/>
        <v>0</v>
      </c>
      <c r="H14" s="54">
        <f t="shared" si="18"/>
        <v>0</v>
      </c>
      <c r="I14" s="54">
        <f t="shared" si="18"/>
        <v>0</v>
      </c>
      <c r="J14" s="54">
        <f t="shared" si="18"/>
        <v>0</v>
      </c>
      <c r="K14" s="54">
        <f t="shared" si="18"/>
        <v>0</v>
      </c>
      <c r="L14" s="54">
        <f t="shared" si="18"/>
        <v>0</v>
      </c>
      <c r="M14" s="54">
        <f t="shared" si="18"/>
        <v>0</v>
      </c>
      <c r="N14" s="54">
        <f t="shared" si="18"/>
        <v>0</v>
      </c>
      <c r="O14" s="54">
        <f t="shared" si="1"/>
        <v>0</v>
      </c>
      <c r="Q14" s="54">
        <f t="shared" ref="Q14:AB15" si="19">+Q15</f>
        <v>0</v>
      </c>
      <c r="R14" s="54">
        <f t="shared" si="19"/>
        <v>0</v>
      </c>
      <c r="S14" s="54">
        <f t="shared" si="19"/>
        <v>0</v>
      </c>
      <c r="T14" s="54">
        <f t="shared" si="19"/>
        <v>0</v>
      </c>
      <c r="U14" s="54">
        <f t="shared" si="19"/>
        <v>0</v>
      </c>
      <c r="V14" s="54">
        <f t="shared" si="19"/>
        <v>0</v>
      </c>
      <c r="W14" s="54">
        <f t="shared" si="19"/>
        <v>0</v>
      </c>
      <c r="X14" s="54">
        <f t="shared" si="19"/>
        <v>0</v>
      </c>
      <c r="Y14" s="54">
        <f t="shared" si="19"/>
        <v>0</v>
      </c>
      <c r="Z14" s="54">
        <f t="shared" si="19"/>
        <v>0</v>
      </c>
      <c r="AA14" s="54">
        <f t="shared" si="19"/>
        <v>0</v>
      </c>
      <c r="AB14" s="54">
        <f t="shared" si="19"/>
        <v>0</v>
      </c>
      <c r="AC14" s="54">
        <f t="shared" si="3"/>
        <v>0</v>
      </c>
      <c r="AE14" s="90"/>
      <c r="AF14" s="90"/>
      <c r="AG14" s="130"/>
    </row>
    <row r="15" spans="1:33" x14ac:dyDescent="0.25">
      <c r="A15" s="57">
        <v>102102021</v>
      </c>
      <c r="B15" s="58" t="s">
        <v>1122</v>
      </c>
      <c r="C15" s="55">
        <f t="shared" si="18"/>
        <v>0</v>
      </c>
      <c r="D15" s="55">
        <f t="shared" si="18"/>
        <v>0</v>
      </c>
      <c r="E15" s="55">
        <f t="shared" si="18"/>
        <v>0</v>
      </c>
      <c r="F15" s="55">
        <f t="shared" si="18"/>
        <v>0</v>
      </c>
      <c r="G15" s="55">
        <f t="shared" si="18"/>
        <v>0</v>
      </c>
      <c r="H15" s="55">
        <f t="shared" si="18"/>
        <v>0</v>
      </c>
      <c r="I15" s="55">
        <f t="shared" si="18"/>
        <v>0</v>
      </c>
      <c r="J15" s="55">
        <f t="shared" si="18"/>
        <v>0</v>
      </c>
      <c r="K15" s="55">
        <f t="shared" si="18"/>
        <v>0</v>
      </c>
      <c r="L15" s="55">
        <f t="shared" si="18"/>
        <v>0</v>
      </c>
      <c r="M15" s="55">
        <f t="shared" si="18"/>
        <v>0</v>
      </c>
      <c r="N15" s="55">
        <f t="shared" si="18"/>
        <v>0</v>
      </c>
      <c r="O15" s="55">
        <f t="shared" si="1"/>
        <v>0</v>
      </c>
      <c r="Q15" s="55">
        <f t="shared" si="19"/>
        <v>0</v>
      </c>
      <c r="R15" s="55">
        <f t="shared" si="19"/>
        <v>0</v>
      </c>
      <c r="S15" s="55">
        <f t="shared" si="19"/>
        <v>0</v>
      </c>
      <c r="T15" s="55">
        <f t="shared" si="19"/>
        <v>0</v>
      </c>
      <c r="U15" s="55">
        <f t="shared" si="19"/>
        <v>0</v>
      </c>
      <c r="V15" s="55">
        <f t="shared" si="19"/>
        <v>0</v>
      </c>
      <c r="W15" s="55">
        <f t="shared" si="19"/>
        <v>0</v>
      </c>
      <c r="X15" s="55">
        <f t="shared" si="19"/>
        <v>0</v>
      </c>
      <c r="Y15" s="55">
        <f t="shared" si="19"/>
        <v>0</v>
      </c>
      <c r="Z15" s="55">
        <f t="shared" si="19"/>
        <v>0</v>
      </c>
      <c r="AA15" s="55">
        <f t="shared" si="19"/>
        <v>0</v>
      </c>
      <c r="AB15" s="55">
        <f t="shared" si="19"/>
        <v>0</v>
      </c>
      <c r="AC15" s="55">
        <f t="shared" si="3"/>
        <v>0</v>
      </c>
      <c r="AE15" s="90"/>
      <c r="AF15" s="90"/>
      <c r="AG15" s="130"/>
    </row>
    <row r="16" spans="1:33" x14ac:dyDescent="0.25">
      <c r="A16" s="60">
        <v>10210202101</v>
      </c>
      <c r="B16" s="61" t="s">
        <v>1122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>
        <f t="shared" si="1"/>
        <v>0</v>
      </c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>
        <f t="shared" si="3"/>
        <v>0</v>
      </c>
      <c r="AE16" s="90"/>
      <c r="AF16" s="90"/>
      <c r="AG16" s="130"/>
    </row>
    <row r="17" spans="1:33" x14ac:dyDescent="0.25">
      <c r="A17" s="52">
        <v>1022</v>
      </c>
      <c r="B17" s="53" t="s">
        <v>565</v>
      </c>
      <c r="C17" s="54">
        <f>+C18+C22</f>
        <v>556746020</v>
      </c>
      <c r="D17" s="54">
        <f t="shared" ref="D17:N17" si="20">+D18+D22</f>
        <v>16338058950.510002</v>
      </c>
      <c r="E17" s="54">
        <f t="shared" si="20"/>
        <v>12989427624.970001</v>
      </c>
      <c r="F17" s="54">
        <f t="shared" si="20"/>
        <v>901804675</v>
      </c>
      <c r="G17" s="54">
        <f t="shared" si="20"/>
        <v>447666420</v>
      </c>
      <c r="H17" s="54">
        <f t="shared" si="20"/>
        <v>1605273123.5</v>
      </c>
      <c r="I17" s="54">
        <f t="shared" si="20"/>
        <v>13434284968.110004</v>
      </c>
      <c r="J17" s="54">
        <f t="shared" si="20"/>
        <v>14407873889.23</v>
      </c>
      <c r="K17" s="54">
        <f t="shared" si="20"/>
        <v>1836471522.5</v>
      </c>
      <c r="L17" s="54">
        <f t="shared" si="20"/>
        <v>175294400</v>
      </c>
      <c r="M17" s="54">
        <f t="shared" si="20"/>
        <v>1395195282.5</v>
      </c>
      <c r="N17" s="54">
        <f t="shared" si="20"/>
        <v>249352809</v>
      </c>
      <c r="O17" s="54">
        <f t="shared" si="1"/>
        <v>64337449685.320007</v>
      </c>
      <c r="Q17" s="54">
        <f>+Q18+Q22</f>
        <v>5035807112</v>
      </c>
      <c r="R17" s="54">
        <f t="shared" ref="R17:AB17" si="21">+R18+R22</f>
        <v>0</v>
      </c>
      <c r="S17" s="54">
        <f t="shared" si="21"/>
        <v>0</v>
      </c>
      <c r="T17" s="54">
        <f t="shared" si="21"/>
        <v>0</v>
      </c>
      <c r="U17" s="54">
        <f t="shared" si="21"/>
        <v>0</v>
      </c>
      <c r="V17" s="54">
        <f t="shared" si="21"/>
        <v>0</v>
      </c>
      <c r="W17" s="54">
        <f t="shared" si="21"/>
        <v>0</v>
      </c>
      <c r="X17" s="54">
        <f t="shared" si="21"/>
        <v>0</v>
      </c>
      <c r="Y17" s="54">
        <f t="shared" si="21"/>
        <v>0</v>
      </c>
      <c r="Z17" s="54">
        <f t="shared" si="21"/>
        <v>0</v>
      </c>
      <c r="AA17" s="54">
        <f t="shared" si="21"/>
        <v>0</v>
      </c>
      <c r="AB17" s="54">
        <f t="shared" si="21"/>
        <v>0</v>
      </c>
      <c r="AC17" s="54">
        <f t="shared" si="3"/>
        <v>5035807112</v>
      </c>
      <c r="AE17" s="149" t="s">
        <v>877</v>
      </c>
      <c r="AF17" s="149" t="s">
        <v>565</v>
      </c>
      <c r="AG17" s="150">
        <v>5035807112</v>
      </c>
    </row>
    <row r="18" spans="1:33" x14ac:dyDescent="0.25">
      <c r="A18" s="57">
        <v>102201</v>
      </c>
      <c r="B18" s="58" t="s">
        <v>879</v>
      </c>
      <c r="C18" s="55">
        <f t="shared" ref="C18:N20" si="22">+C19</f>
        <v>0</v>
      </c>
      <c r="D18" s="55">
        <f t="shared" si="22"/>
        <v>0</v>
      </c>
      <c r="E18" s="55">
        <f t="shared" si="22"/>
        <v>0</v>
      </c>
      <c r="F18" s="55">
        <f t="shared" si="22"/>
        <v>0</v>
      </c>
      <c r="G18" s="55">
        <f t="shared" si="22"/>
        <v>0</v>
      </c>
      <c r="H18" s="55">
        <f t="shared" si="22"/>
        <v>0</v>
      </c>
      <c r="I18" s="55">
        <f t="shared" si="22"/>
        <v>0</v>
      </c>
      <c r="J18" s="55">
        <f t="shared" si="22"/>
        <v>0</v>
      </c>
      <c r="K18" s="55">
        <f t="shared" si="22"/>
        <v>0</v>
      </c>
      <c r="L18" s="55">
        <f t="shared" si="22"/>
        <v>0</v>
      </c>
      <c r="M18" s="55">
        <f t="shared" si="22"/>
        <v>0</v>
      </c>
      <c r="N18" s="55">
        <f t="shared" si="22"/>
        <v>0</v>
      </c>
      <c r="O18" s="55">
        <f t="shared" si="1"/>
        <v>0</v>
      </c>
      <c r="Q18" s="55">
        <f t="shared" ref="Q18:AB20" si="23">+Q19</f>
        <v>0</v>
      </c>
      <c r="R18" s="55">
        <f t="shared" si="23"/>
        <v>0</v>
      </c>
      <c r="S18" s="55">
        <f t="shared" si="23"/>
        <v>0</v>
      </c>
      <c r="T18" s="55">
        <f t="shared" si="23"/>
        <v>0</v>
      </c>
      <c r="U18" s="55">
        <f t="shared" si="23"/>
        <v>0</v>
      </c>
      <c r="V18" s="55">
        <f t="shared" si="23"/>
        <v>0</v>
      </c>
      <c r="W18" s="55">
        <f t="shared" si="23"/>
        <v>0</v>
      </c>
      <c r="X18" s="55">
        <f t="shared" si="23"/>
        <v>0</v>
      </c>
      <c r="Y18" s="55">
        <f t="shared" si="23"/>
        <v>0</v>
      </c>
      <c r="Z18" s="55">
        <f t="shared" si="23"/>
        <v>0</v>
      </c>
      <c r="AA18" s="55">
        <f t="shared" si="23"/>
        <v>0</v>
      </c>
      <c r="AB18" s="55">
        <f t="shared" si="23"/>
        <v>0</v>
      </c>
      <c r="AC18" s="55">
        <f t="shared" si="3"/>
        <v>0</v>
      </c>
      <c r="AE18" s="149" t="s">
        <v>878</v>
      </c>
      <c r="AF18" s="149" t="s">
        <v>879</v>
      </c>
      <c r="AG18" s="150">
        <v>0</v>
      </c>
    </row>
    <row r="19" spans="1:33" x14ac:dyDescent="0.25">
      <c r="A19" s="57">
        <v>10220101</v>
      </c>
      <c r="B19" s="58" t="s">
        <v>879</v>
      </c>
      <c r="C19" s="55">
        <f t="shared" si="22"/>
        <v>0</v>
      </c>
      <c r="D19" s="55">
        <f t="shared" si="22"/>
        <v>0</v>
      </c>
      <c r="E19" s="55">
        <f t="shared" si="22"/>
        <v>0</v>
      </c>
      <c r="F19" s="55">
        <f t="shared" si="22"/>
        <v>0</v>
      </c>
      <c r="G19" s="55">
        <f t="shared" si="22"/>
        <v>0</v>
      </c>
      <c r="H19" s="55">
        <f t="shared" si="22"/>
        <v>0</v>
      </c>
      <c r="I19" s="55">
        <f t="shared" si="22"/>
        <v>0</v>
      </c>
      <c r="J19" s="55">
        <f t="shared" si="22"/>
        <v>0</v>
      </c>
      <c r="K19" s="55">
        <f t="shared" si="22"/>
        <v>0</v>
      </c>
      <c r="L19" s="55">
        <f t="shared" si="22"/>
        <v>0</v>
      </c>
      <c r="M19" s="55">
        <f t="shared" si="22"/>
        <v>0</v>
      </c>
      <c r="N19" s="55">
        <f t="shared" si="22"/>
        <v>0</v>
      </c>
      <c r="O19" s="55">
        <f t="shared" si="1"/>
        <v>0</v>
      </c>
      <c r="Q19" s="55">
        <f t="shared" si="23"/>
        <v>0</v>
      </c>
      <c r="R19" s="55">
        <f t="shared" si="23"/>
        <v>0</v>
      </c>
      <c r="S19" s="55">
        <f t="shared" si="23"/>
        <v>0</v>
      </c>
      <c r="T19" s="55">
        <f t="shared" si="23"/>
        <v>0</v>
      </c>
      <c r="U19" s="55">
        <f t="shared" si="23"/>
        <v>0</v>
      </c>
      <c r="V19" s="55">
        <f t="shared" si="23"/>
        <v>0</v>
      </c>
      <c r="W19" s="55">
        <f t="shared" si="23"/>
        <v>0</v>
      </c>
      <c r="X19" s="55">
        <f t="shared" si="23"/>
        <v>0</v>
      </c>
      <c r="Y19" s="55">
        <f t="shared" si="23"/>
        <v>0</v>
      </c>
      <c r="Z19" s="55">
        <f t="shared" si="23"/>
        <v>0</v>
      </c>
      <c r="AA19" s="55">
        <f t="shared" si="23"/>
        <v>0</v>
      </c>
      <c r="AB19" s="55">
        <f t="shared" si="23"/>
        <v>0</v>
      </c>
      <c r="AC19" s="55">
        <f t="shared" si="3"/>
        <v>0</v>
      </c>
      <c r="AE19" s="149" t="s">
        <v>880</v>
      </c>
      <c r="AF19" s="149" t="s">
        <v>879</v>
      </c>
      <c r="AG19" s="150">
        <v>0</v>
      </c>
    </row>
    <row r="20" spans="1:33" x14ac:dyDescent="0.25">
      <c r="A20" s="57">
        <v>102201011</v>
      </c>
      <c r="B20" s="58" t="s">
        <v>879</v>
      </c>
      <c r="C20" s="55">
        <f t="shared" si="22"/>
        <v>0</v>
      </c>
      <c r="D20" s="55">
        <f t="shared" si="22"/>
        <v>0</v>
      </c>
      <c r="E20" s="55">
        <f t="shared" si="22"/>
        <v>0</v>
      </c>
      <c r="F20" s="55">
        <f t="shared" si="22"/>
        <v>0</v>
      </c>
      <c r="G20" s="55">
        <f t="shared" si="22"/>
        <v>0</v>
      </c>
      <c r="H20" s="55">
        <f t="shared" si="22"/>
        <v>0</v>
      </c>
      <c r="I20" s="55">
        <f t="shared" si="22"/>
        <v>0</v>
      </c>
      <c r="J20" s="55">
        <f t="shared" si="22"/>
        <v>0</v>
      </c>
      <c r="K20" s="55">
        <f t="shared" si="22"/>
        <v>0</v>
      </c>
      <c r="L20" s="55">
        <f t="shared" si="22"/>
        <v>0</v>
      </c>
      <c r="M20" s="55">
        <f t="shared" si="22"/>
        <v>0</v>
      </c>
      <c r="N20" s="55">
        <f t="shared" si="22"/>
        <v>0</v>
      </c>
      <c r="O20" s="55">
        <f t="shared" si="1"/>
        <v>0</v>
      </c>
      <c r="Q20" s="55">
        <f t="shared" si="23"/>
        <v>0</v>
      </c>
      <c r="R20" s="55">
        <f t="shared" si="23"/>
        <v>0</v>
      </c>
      <c r="S20" s="55">
        <f t="shared" si="23"/>
        <v>0</v>
      </c>
      <c r="T20" s="55">
        <f t="shared" si="23"/>
        <v>0</v>
      </c>
      <c r="U20" s="55">
        <f t="shared" si="23"/>
        <v>0</v>
      </c>
      <c r="V20" s="55">
        <f t="shared" si="23"/>
        <v>0</v>
      </c>
      <c r="W20" s="55">
        <f t="shared" si="23"/>
        <v>0</v>
      </c>
      <c r="X20" s="55">
        <f t="shared" si="23"/>
        <v>0</v>
      </c>
      <c r="Y20" s="55">
        <f t="shared" si="23"/>
        <v>0</v>
      </c>
      <c r="Z20" s="55">
        <f t="shared" si="23"/>
        <v>0</v>
      </c>
      <c r="AA20" s="55">
        <f t="shared" si="23"/>
        <v>0</v>
      </c>
      <c r="AB20" s="55">
        <f t="shared" si="23"/>
        <v>0</v>
      </c>
      <c r="AC20" s="55">
        <f t="shared" si="3"/>
        <v>0</v>
      </c>
      <c r="AE20" s="82" t="s">
        <v>881</v>
      </c>
      <c r="AF20" s="82" t="s">
        <v>879</v>
      </c>
      <c r="AG20" s="127">
        <v>0</v>
      </c>
    </row>
    <row r="21" spans="1:33" x14ac:dyDescent="0.25">
      <c r="A21" s="60">
        <v>10220101101</v>
      </c>
      <c r="B21" s="61" t="s">
        <v>883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>
        <f t="shared" si="1"/>
        <v>0</v>
      </c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>
        <f t="shared" si="3"/>
        <v>0</v>
      </c>
      <c r="AE21" s="92" t="s">
        <v>882</v>
      </c>
      <c r="AF21" s="92" t="s">
        <v>883</v>
      </c>
      <c r="AG21" s="132"/>
    </row>
    <row r="22" spans="1:33" x14ac:dyDescent="0.25">
      <c r="A22" s="52">
        <v>102202</v>
      </c>
      <c r="B22" s="53" t="s">
        <v>885</v>
      </c>
      <c r="C22" s="54">
        <f t="shared" ref="C22:N22" si="24">+C23</f>
        <v>556746020</v>
      </c>
      <c r="D22" s="54">
        <f t="shared" si="24"/>
        <v>16338058950.510002</v>
      </c>
      <c r="E22" s="54">
        <f t="shared" si="24"/>
        <v>12989427624.970001</v>
      </c>
      <c r="F22" s="54">
        <f t="shared" si="24"/>
        <v>901804675</v>
      </c>
      <c r="G22" s="54">
        <f t="shared" si="24"/>
        <v>447666420</v>
      </c>
      <c r="H22" s="54">
        <f t="shared" si="24"/>
        <v>1605273123.5</v>
      </c>
      <c r="I22" s="54">
        <f t="shared" si="24"/>
        <v>13434284968.110004</v>
      </c>
      <c r="J22" s="54">
        <f t="shared" si="24"/>
        <v>14407873889.23</v>
      </c>
      <c r="K22" s="54">
        <f t="shared" si="24"/>
        <v>1836471522.5</v>
      </c>
      <c r="L22" s="54">
        <f t="shared" si="24"/>
        <v>175294400</v>
      </c>
      <c r="M22" s="54">
        <f t="shared" si="24"/>
        <v>1395195282.5</v>
      </c>
      <c r="N22" s="54">
        <f t="shared" si="24"/>
        <v>249352809</v>
      </c>
      <c r="O22" s="54">
        <f t="shared" si="1"/>
        <v>64337449685.320007</v>
      </c>
      <c r="Q22" s="54">
        <f t="shared" ref="Q22:AB22" si="25">+Q23</f>
        <v>5035807112</v>
      </c>
      <c r="R22" s="54">
        <f t="shared" si="25"/>
        <v>0</v>
      </c>
      <c r="S22" s="54">
        <f t="shared" si="25"/>
        <v>0</v>
      </c>
      <c r="T22" s="54">
        <f t="shared" si="25"/>
        <v>0</v>
      </c>
      <c r="U22" s="54">
        <f t="shared" si="25"/>
        <v>0</v>
      </c>
      <c r="V22" s="54">
        <f t="shared" si="25"/>
        <v>0</v>
      </c>
      <c r="W22" s="54">
        <f t="shared" si="25"/>
        <v>0</v>
      </c>
      <c r="X22" s="54">
        <f t="shared" si="25"/>
        <v>0</v>
      </c>
      <c r="Y22" s="54">
        <f t="shared" si="25"/>
        <v>0</v>
      </c>
      <c r="Z22" s="54">
        <f t="shared" si="25"/>
        <v>0</v>
      </c>
      <c r="AA22" s="54">
        <f t="shared" si="25"/>
        <v>0</v>
      </c>
      <c r="AB22" s="54">
        <f t="shared" si="25"/>
        <v>0</v>
      </c>
      <c r="AC22" s="54">
        <f t="shared" si="3"/>
        <v>5035807112</v>
      </c>
      <c r="AE22" s="149" t="s">
        <v>884</v>
      </c>
      <c r="AF22" s="149" t="s">
        <v>885</v>
      </c>
      <c r="AG22" s="150">
        <v>5035807112</v>
      </c>
    </row>
    <row r="23" spans="1:33" x14ac:dyDescent="0.25">
      <c r="A23" s="57">
        <v>10220201</v>
      </c>
      <c r="B23" s="58" t="s">
        <v>528</v>
      </c>
      <c r="C23" s="55">
        <f t="shared" ref="C23:N23" si="26">+C24+C29</f>
        <v>556746020</v>
      </c>
      <c r="D23" s="55">
        <f t="shared" si="26"/>
        <v>16338058950.510002</v>
      </c>
      <c r="E23" s="55">
        <f t="shared" si="26"/>
        <v>12989427624.970001</v>
      </c>
      <c r="F23" s="55">
        <f t="shared" si="26"/>
        <v>901804675</v>
      </c>
      <c r="G23" s="55">
        <f t="shared" si="26"/>
        <v>447666420</v>
      </c>
      <c r="H23" s="55">
        <f t="shared" si="26"/>
        <v>1605273123.5</v>
      </c>
      <c r="I23" s="55">
        <f t="shared" si="26"/>
        <v>13434284968.110004</v>
      </c>
      <c r="J23" s="55">
        <f t="shared" si="26"/>
        <v>14407873889.23</v>
      </c>
      <c r="K23" s="55">
        <f t="shared" si="26"/>
        <v>1836471522.5</v>
      </c>
      <c r="L23" s="55">
        <f t="shared" si="26"/>
        <v>175294400</v>
      </c>
      <c r="M23" s="55">
        <f t="shared" si="26"/>
        <v>1395195282.5</v>
      </c>
      <c r="N23" s="55">
        <f t="shared" si="26"/>
        <v>249352809</v>
      </c>
      <c r="O23" s="55">
        <f t="shared" si="1"/>
        <v>64337449685.320007</v>
      </c>
      <c r="Q23" s="55">
        <f t="shared" ref="Q23:AB23" si="27">+Q24+Q29</f>
        <v>5035807112</v>
      </c>
      <c r="R23" s="55">
        <f t="shared" si="27"/>
        <v>0</v>
      </c>
      <c r="S23" s="55">
        <f t="shared" si="27"/>
        <v>0</v>
      </c>
      <c r="T23" s="55">
        <f t="shared" si="27"/>
        <v>0</v>
      </c>
      <c r="U23" s="55">
        <f t="shared" si="27"/>
        <v>0</v>
      </c>
      <c r="V23" s="55">
        <f t="shared" si="27"/>
        <v>0</v>
      </c>
      <c r="W23" s="55">
        <f t="shared" si="27"/>
        <v>0</v>
      </c>
      <c r="X23" s="55">
        <f t="shared" si="27"/>
        <v>0</v>
      </c>
      <c r="Y23" s="55">
        <f t="shared" si="27"/>
        <v>0</v>
      </c>
      <c r="Z23" s="55">
        <f t="shared" si="27"/>
        <v>0</v>
      </c>
      <c r="AA23" s="55">
        <f t="shared" si="27"/>
        <v>0</v>
      </c>
      <c r="AB23" s="55">
        <f t="shared" si="27"/>
        <v>0</v>
      </c>
      <c r="AC23" s="55">
        <f t="shared" si="3"/>
        <v>5035807112</v>
      </c>
      <c r="AE23" s="149" t="s">
        <v>886</v>
      </c>
      <c r="AF23" s="149" t="s">
        <v>887</v>
      </c>
      <c r="AG23" s="150">
        <v>5035807112</v>
      </c>
    </row>
    <row r="24" spans="1:33" x14ac:dyDescent="0.25">
      <c r="A24" s="57">
        <v>102202011</v>
      </c>
      <c r="B24" s="58" t="s">
        <v>1123</v>
      </c>
      <c r="C24" s="55">
        <f t="shared" ref="C24:N24" si="28">+C25+C26+C27+C28</f>
        <v>272318500</v>
      </c>
      <c r="D24" s="55">
        <f t="shared" si="28"/>
        <v>13134038293.350002</v>
      </c>
      <c r="E24" s="55">
        <f t="shared" si="28"/>
        <v>12268093166.470001</v>
      </c>
      <c r="F24" s="55">
        <f t="shared" si="28"/>
        <v>687124275</v>
      </c>
      <c r="G24" s="55">
        <f t="shared" si="28"/>
        <v>116732500</v>
      </c>
      <c r="H24" s="55">
        <f t="shared" si="28"/>
        <v>1356537490</v>
      </c>
      <c r="I24" s="55">
        <f t="shared" si="28"/>
        <v>11279660908.950005</v>
      </c>
      <c r="J24" s="55">
        <f t="shared" si="28"/>
        <v>12842212551.23</v>
      </c>
      <c r="K24" s="55">
        <f t="shared" si="28"/>
        <v>1336864940</v>
      </c>
      <c r="L24" s="55">
        <f t="shared" si="28"/>
        <v>20467500</v>
      </c>
      <c r="M24" s="55">
        <f t="shared" si="28"/>
        <v>1222396300</v>
      </c>
      <c r="N24" s="55">
        <f t="shared" si="28"/>
        <v>16567954</v>
      </c>
      <c r="O24" s="55">
        <f t="shared" si="1"/>
        <v>54553014379</v>
      </c>
      <c r="Q24" s="55">
        <f t="shared" ref="Q24:AB24" si="29">+Q25+Q26+Q27+Q28</f>
        <v>4981393112</v>
      </c>
      <c r="R24" s="55">
        <f t="shared" si="29"/>
        <v>0</v>
      </c>
      <c r="S24" s="55">
        <f t="shared" si="29"/>
        <v>0</v>
      </c>
      <c r="T24" s="55">
        <f t="shared" si="29"/>
        <v>0</v>
      </c>
      <c r="U24" s="55">
        <f t="shared" si="29"/>
        <v>0</v>
      </c>
      <c r="V24" s="55">
        <f t="shared" si="29"/>
        <v>0</v>
      </c>
      <c r="W24" s="55">
        <f t="shared" si="29"/>
        <v>0</v>
      </c>
      <c r="X24" s="55">
        <f t="shared" si="29"/>
        <v>0</v>
      </c>
      <c r="Y24" s="55">
        <f t="shared" si="29"/>
        <v>0</v>
      </c>
      <c r="Z24" s="55">
        <f t="shared" si="29"/>
        <v>0</v>
      </c>
      <c r="AA24" s="55">
        <f t="shared" si="29"/>
        <v>0</v>
      </c>
      <c r="AB24" s="55">
        <f t="shared" si="29"/>
        <v>0</v>
      </c>
      <c r="AC24" s="55">
        <f t="shared" si="3"/>
        <v>4981393112</v>
      </c>
      <c r="AE24" s="82" t="s">
        <v>888</v>
      </c>
      <c r="AF24" s="82" t="s">
        <v>889</v>
      </c>
      <c r="AG24" s="127">
        <v>4981393112</v>
      </c>
    </row>
    <row r="25" spans="1:33" x14ac:dyDescent="0.25">
      <c r="A25" s="60">
        <v>10220201101</v>
      </c>
      <c r="B25" s="61" t="s">
        <v>1124</v>
      </c>
      <c r="C25" s="62">
        <v>147968500</v>
      </c>
      <c r="D25" s="62">
        <v>258708400</v>
      </c>
      <c r="E25" s="62">
        <v>15000000</v>
      </c>
      <c r="F25" s="62">
        <v>0</v>
      </c>
      <c r="G25" s="62">
        <v>116032500</v>
      </c>
      <c r="H25" s="62">
        <v>140925000</v>
      </c>
      <c r="I25" s="62">
        <v>143401520</v>
      </c>
      <c r="J25" s="62">
        <v>0</v>
      </c>
      <c r="K25" s="62">
        <v>15000000</v>
      </c>
      <c r="L25" s="62">
        <v>13027500</v>
      </c>
      <c r="M25" s="62">
        <v>0</v>
      </c>
      <c r="N25" s="62">
        <v>0</v>
      </c>
      <c r="O25" s="62">
        <f t="shared" si="1"/>
        <v>850063420</v>
      </c>
      <c r="Q25" s="62">
        <v>889032000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f t="shared" si="3"/>
        <v>889032000</v>
      </c>
      <c r="AE25" s="90" t="s">
        <v>890</v>
      </c>
      <c r="AF25" s="90" t="s">
        <v>891</v>
      </c>
      <c r="AG25" s="130">
        <v>889032000</v>
      </c>
    </row>
    <row r="26" spans="1:33" x14ac:dyDescent="0.25">
      <c r="A26" s="60">
        <v>10220201102</v>
      </c>
      <c r="B26" s="61" t="s">
        <v>893</v>
      </c>
      <c r="C26" s="62">
        <v>0</v>
      </c>
      <c r="D26" s="62">
        <v>102040850</v>
      </c>
      <c r="E26" s="62">
        <v>404864301</v>
      </c>
      <c r="F26" s="62">
        <v>8564675</v>
      </c>
      <c r="G26" s="62">
        <v>0</v>
      </c>
      <c r="H26" s="62">
        <v>196281390</v>
      </c>
      <c r="I26" s="62">
        <v>58474960</v>
      </c>
      <c r="J26" s="62">
        <v>154341905</v>
      </c>
      <c r="K26" s="62">
        <v>225183190</v>
      </c>
      <c r="L26" s="62">
        <v>6600000</v>
      </c>
      <c r="M26" s="62">
        <v>196281300</v>
      </c>
      <c r="N26" s="62">
        <v>15727954</v>
      </c>
      <c r="O26" s="62">
        <f t="shared" si="1"/>
        <v>1368360525</v>
      </c>
      <c r="Q26" s="62">
        <v>6978000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f t="shared" si="3"/>
        <v>6978000</v>
      </c>
      <c r="AE26" s="92" t="s">
        <v>892</v>
      </c>
      <c r="AF26" s="92" t="s">
        <v>893</v>
      </c>
      <c r="AG26" s="132">
        <v>6978000</v>
      </c>
    </row>
    <row r="27" spans="1:33" x14ac:dyDescent="0.25">
      <c r="A27" s="60">
        <v>10220201103</v>
      </c>
      <c r="B27" s="61" t="s">
        <v>895</v>
      </c>
      <c r="C27" s="62">
        <v>123750000</v>
      </c>
      <c r="D27" s="62">
        <v>11874652263.350002</v>
      </c>
      <c r="E27" s="62">
        <v>11814628865.470001</v>
      </c>
      <c r="F27" s="62">
        <v>677959600</v>
      </c>
      <c r="G27" s="62">
        <v>0</v>
      </c>
      <c r="H27" s="62">
        <v>832025000</v>
      </c>
      <c r="I27" s="62">
        <v>10332964798.950005</v>
      </c>
      <c r="J27" s="62">
        <v>12643689396.23</v>
      </c>
      <c r="K27" s="62">
        <v>1095841750</v>
      </c>
      <c r="L27" s="62">
        <v>0</v>
      </c>
      <c r="M27" s="62">
        <v>1025075000</v>
      </c>
      <c r="N27" s="62">
        <v>0</v>
      </c>
      <c r="O27" s="62">
        <f t="shared" si="1"/>
        <v>50420586674</v>
      </c>
      <c r="Q27" s="62">
        <v>4068662111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f t="shared" si="3"/>
        <v>4068662111</v>
      </c>
      <c r="AE27" s="90" t="s">
        <v>894</v>
      </c>
      <c r="AF27" s="92" t="s">
        <v>895</v>
      </c>
      <c r="AG27" s="132">
        <v>4068662111</v>
      </c>
    </row>
    <row r="28" spans="1:33" x14ac:dyDescent="0.25">
      <c r="A28" s="60">
        <v>10220201104</v>
      </c>
      <c r="B28" s="61" t="s">
        <v>1125</v>
      </c>
      <c r="C28" s="62">
        <v>600000</v>
      </c>
      <c r="D28" s="62">
        <v>898636780</v>
      </c>
      <c r="E28" s="62">
        <v>33600000</v>
      </c>
      <c r="F28" s="62">
        <v>600000</v>
      </c>
      <c r="G28" s="62">
        <v>700000</v>
      </c>
      <c r="H28" s="62">
        <v>187306100</v>
      </c>
      <c r="I28" s="62">
        <v>744819630</v>
      </c>
      <c r="J28" s="62">
        <v>44181250</v>
      </c>
      <c r="K28" s="62">
        <v>840000</v>
      </c>
      <c r="L28" s="62">
        <v>840000</v>
      </c>
      <c r="M28" s="62">
        <v>1040000</v>
      </c>
      <c r="N28" s="62">
        <v>840000</v>
      </c>
      <c r="O28" s="62">
        <f t="shared" si="1"/>
        <v>1914003760</v>
      </c>
      <c r="Q28" s="62">
        <v>16721001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f t="shared" si="3"/>
        <v>16721001</v>
      </c>
      <c r="AE28" s="90" t="s">
        <v>896</v>
      </c>
      <c r="AF28" s="92" t="s">
        <v>897</v>
      </c>
      <c r="AG28" s="132">
        <v>16721001</v>
      </c>
    </row>
    <row r="29" spans="1:33" x14ac:dyDescent="0.25">
      <c r="A29" s="52">
        <v>102202012</v>
      </c>
      <c r="B29" s="53" t="s">
        <v>1126</v>
      </c>
      <c r="C29" s="54">
        <f t="shared" ref="C29:N29" si="30">+C30+C31+C32+C33</f>
        <v>284427520</v>
      </c>
      <c r="D29" s="54">
        <f t="shared" si="30"/>
        <v>3204020657.1600008</v>
      </c>
      <c r="E29" s="54">
        <f t="shared" si="30"/>
        <v>721334458.5</v>
      </c>
      <c r="F29" s="54">
        <f t="shared" si="30"/>
        <v>214680400</v>
      </c>
      <c r="G29" s="54">
        <f t="shared" si="30"/>
        <v>330933920</v>
      </c>
      <c r="H29" s="54">
        <f t="shared" si="30"/>
        <v>248735633.5</v>
      </c>
      <c r="I29" s="54">
        <f t="shared" si="30"/>
        <v>2154624059.1600008</v>
      </c>
      <c r="J29" s="54">
        <f t="shared" si="30"/>
        <v>1565661338</v>
      </c>
      <c r="K29" s="54">
        <f t="shared" si="30"/>
        <v>499606582.5</v>
      </c>
      <c r="L29" s="54">
        <f t="shared" si="30"/>
        <v>154826900</v>
      </c>
      <c r="M29" s="54">
        <f t="shared" si="30"/>
        <v>172798982.5</v>
      </c>
      <c r="N29" s="54">
        <f t="shared" si="30"/>
        <v>232784855</v>
      </c>
      <c r="O29" s="54">
        <f t="shared" si="1"/>
        <v>9784435306.3200016</v>
      </c>
      <c r="Q29" s="54">
        <v>54414000</v>
      </c>
      <c r="R29" s="54">
        <f t="shared" ref="R29:AB29" si="31">+R30+R31+R32+R33</f>
        <v>0</v>
      </c>
      <c r="S29" s="54">
        <f t="shared" si="31"/>
        <v>0</v>
      </c>
      <c r="T29" s="54">
        <f t="shared" si="31"/>
        <v>0</v>
      </c>
      <c r="U29" s="54">
        <f t="shared" si="31"/>
        <v>0</v>
      </c>
      <c r="V29" s="54">
        <f t="shared" si="31"/>
        <v>0</v>
      </c>
      <c r="W29" s="54">
        <f t="shared" si="31"/>
        <v>0</v>
      </c>
      <c r="X29" s="54">
        <f t="shared" si="31"/>
        <v>0</v>
      </c>
      <c r="Y29" s="54">
        <f t="shared" si="31"/>
        <v>0</v>
      </c>
      <c r="Z29" s="54">
        <f t="shared" si="31"/>
        <v>0</v>
      </c>
      <c r="AA29" s="54">
        <f t="shared" si="31"/>
        <v>0</v>
      </c>
      <c r="AB29" s="54">
        <f t="shared" si="31"/>
        <v>0</v>
      </c>
      <c r="AC29" s="54">
        <f t="shared" si="3"/>
        <v>54414000</v>
      </c>
      <c r="AE29" s="82" t="s">
        <v>898</v>
      </c>
      <c r="AF29" s="82" t="s">
        <v>899</v>
      </c>
      <c r="AG29" s="127">
        <v>54414000</v>
      </c>
    </row>
    <row r="30" spans="1:33" x14ac:dyDescent="0.25">
      <c r="A30" s="60">
        <v>10220201201</v>
      </c>
      <c r="B30" s="61" t="s">
        <v>1124</v>
      </c>
      <c r="C30" s="62">
        <v>22458080</v>
      </c>
      <c r="D30" s="62">
        <v>86441200</v>
      </c>
      <c r="E30" s="62">
        <v>6623116</v>
      </c>
      <c r="F30" s="62">
        <v>0</v>
      </c>
      <c r="G30" s="62">
        <v>12687200</v>
      </c>
      <c r="H30" s="62">
        <v>15617880</v>
      </c>
      <c r="I30" s="62">
        <v>64454680</v>
      </c>
      <c r="J30" s="62">
        <v>21036253</v>
      </c>
      <c r="K30" s="62">
        <v>0</v>
      </c>
      <c r="L30" s="62">
        <v>0</v>
      </c>
      <c r="M30" s="62">
        <v>0</v>
      </c>
      <c r="N30" s="62">
        <v>8309200</v>
      </c>
      <c r="O30" s="62">
        <f t="shared" si="1"/>
        <v>237627609</v>
      </c>
      <c r="Q30" s="62">
        <v>24344000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f t="shared" si="3"/>
        <v>24344000</v>
      </c>
      <c r="AE30" s="92" t="s">
        <v>900</v>
      </c>
      <c r="AF30" s="92" t="s">
        <v>891</v>
      </c>
      <c r="AG30" s="130">
        <v>24344000</v>
      </c>
    </row>
    <row r="31" spans="1:33" x14ac:dyDescent="0.25">
      <c r="A31" s="60">
        <v>10220201202</v>
      </c>
      <c r="B31" s="61" t="s">
        <v>893</v>
      </c>
      <c r="C31" s="62">
        <v>7154400</v>
      </c>
      <c r="D31" s="62">
        <v>24056080</v>
      </c>
      <c r="E31" s="62">
        <v>92936342.5</v>
      </c>
      <c r="F31" s="62">
        <v>23414400</v>
      </c>
      <c r="G31" s="62">
        <v>0</v>
      </c>
      <c r="H31" s="62">
        <v>36451087.5</v>
      </c>
      <c r="I31" s="62">
        <v>4173400</v>
      </c>
      <c r="J31" s="62">
        <v>33116880</v>
      </c>
      <c r="K31" s="62">
        <v>45540582.5</v>
      </c>
      <c r="L31" s="62">
        <v>41334430</v>
      </c>
      <c r="M31" s="62">
        <v>28988982.5</v>
      </c>
      <c r="N31" s="62">
        <v>33573895</v>
      </c>
      <c r="O31" s="62">
        <f t="shared" si="1"/>
        <v>370740480</v>
      </c>
      <c r="Q31" s="62">
        <v>571000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f t="shared" si="3"/>
        <v>571000</v>
      </c>
      <c r="AE31" s="92" t="s">
        <v>901</v>
      </c>
      <c r="AF31" s="92" t="s">
        <v>893</v>
      </c>
      <c r="AG31" s="132">
        <v>571000</v>
      </c>
    </row>
    <row r="32" spans="1:33" x14ac:dyDescent="0.25">
      <c r="A32" s="60">
        <v>10220201203</v>
      </c>
      <c r="B32" s="61" t="s">
        <v>895</v>
      </c>
      <c r="C32" s="62">
        <v>254815040</v>
      </c>
      <c r="D32" s="62">
        <v>3061756711.1600008</v>
      </c>
      <c r="E32" s="62">
        <v>621775000</v>
      </c>
      <c r="F32" s="62">
        <v>191266000</v>
      </c>
      <c r="G32" s="62">
        <v>318246720</v>
      </c>
      <c r="H32" s="62">
        <v>173000000</v>
      </c>
      <c r="I32" s="62">
        <v>2052279311.1600008</v>
      </c>
      <c r="J32" s="62">
        <v>1498408205</v>
      </c>
      <c r="K32" s="62">
        <v>454066000</v>
      </c>
      <c r="L32" s="62">
        <v>113492470</v>
      </c>
      <c r="M32" s="62">
        <v>143760000</v>
      </c>
      <c r="N32" s="62">
        <v>190901760</v>
      </c>
      <c r="O32" s="62">
        <f t="shared" si="1"/>
        <v>9073767217.3200016</v>
      </c>
      <c r="Q32" s="62">
        <v>27641000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f t="shared" si="3"/>
        <v>27641000</v>
      </c>
      <c r="AE32" s="90" t="s">
        <v>902</v>
      </c>
      <c r="AF32" s="92" t="s">
        <v>895</v>
      </c>
      <c r="AG32" s="132">
        <v>27641000</v>
      </c>
    </row>
    <row r="33" spans="1:33" x14ac:dyDescent="0.25">
      <c r="A33" s="60">
        <v>10220201204</v>
      </c>
      <c r="B33" s="61" t="s">
        <v>1125</v>
      </c>
      <c r="C33" s="62">
        <v>0</v>
      </c>
      <c r="D33" s="62">
        <v>31766666</v>
      </c>
      <c r="E33" s="62">
        <v>0</v>
      </c>
      <c r="F33" s="62">
        <v>0</v>
      </c>
      <c r="G33" s="62">
        <v>0</v>
      </c>
      <c r="H33" s="62">
        <v>23666666</v>
      </c>
      <c r="I33" s="62">
        <v>33716668</v>
      </c>
      <c r="J33" s="62">
        <v>13100000</v>
      </c>
      <c r="K33" s="62">
        <v>0</v>
      </c>
      <c r="L33" s="62">
        <v>0</v>
      </c>
      <c r="M33" s="62">
        <v>50000</v>
      </c>
      <c r="N33" s="62">
        <v>0</v>
      </c>
      <c r="O33" s="62">
        <f t="shared" si="1"/>
        <v>102300000</v>
      </c>
      <c r="Q33" s="62">
        <v>1858000</v>
      </c>
      <c r="R33" s="62">
        <v>0</v>
      </c>
      <c r="S33" s="62">
        <v>0</v>
      </c>
      <c r="T33" s="62">
        <v>0</v>
      </c>
      <c r="U33" s="62">
        <v>0</v>
      </c>
      <c r="V33" s="62">
        <v>0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f t="shared" si="3"/>
        <v>1858000</v>
      </c>
      <c r="AE33" s="90" t="s">
        <v>903</v>
      </c>
      <c r="AF33" s="92" t="s">
        <v>904</v>
      </c>
      <c r="AG33" s="132">
        <v>1858000</v>
      </c>
    </row>
    <row r="34" spans="1:33" x14ac:dyDescent="0.25">
      <c r="A34" s="52">
        <v>1023</v>
      </c>
      <c r="B34" s="53" t="s">
        <v>905</v>
      </c>
      <c r="C34" s="54">
        <f t="shared" ref="C34:N34" si="32">+C35+C45</f>
        <v>0</v>
      </c>
      <c r="D34" s="54">
        <f t="shared" si="32"/>
        <v>0</v>
      </c>
      <c r="E34" s="54">
        <f t="shared" si="32"/>
        <v>0</v>
      </c>
      <c r="F34" s="54">
        <f t="shared" si="32"/>
        <v>0</v>
      </c>
      <c r="G34" s="54">
        <f t="shared" si="32"/>
        <v>0</v>
      </c>
      <c r="H34" s="54">
        <f t="shared" si="32"/>
        <v>0</v>
      </c>
      <c r="I34" s="54">
        <f t="shared" si="32"/>
        <v>0</v>
      </c>
      <c r="J34" s="54">
        <f t="shared" si="32"/>
        <v>0</v>
      </c>
      <c r="K34" s="54">
        <f t="shared" si="32"/>
        <v>0</v>
      </c>
      <c r="L34" s="54">
        <f t="shared" si="32"/>
        <v>0</v>
      </c>
      <c r="M34" s="54">
        <f t="shared" si="32"/>
        <v>0</v>
      </c>
      <c r="N34" s="54">
        <f t="shared" si="32"/>
        <v>0</v>
      </c>
      <c r="O34" s="54">
        <f t="shared" si="1"/>
        <v>0</v>
      </c>
      <c r="Q34" s="54">
        <v>0</v>
      </c>
      <c r="R34" s="54">
        <f t="shared" ref="R34:AB34" si="33">+R35+R45</f>
        <v>0</v>
      </c>
      <c r="S34" s="54">
        <f t="shared" si="33"/>
        <v>0</v>
      </c>
      <c r="T34" s="54">
        <f t="shared" si="33"/>
        <v>0</v>
      </c>
      <c r="U34" s="54">
        <f t="shared" si="33"/>
        <v>0</v>
      </c>
      <c r="V34" s="54">
        <f t="shared" si="33"/>
        <v>0</v>
      </c>
      <c r="W34" s="54">
        <f t="shared" si="33"/>
        <v>0</v>
      </c>
      <c r="X34" s="54">
        <f t="shared" si="33"/>
        <v>0</v>
      </c>
      <c r="Y34" s="54">
        <f t="shared" si="33"/>
        <v>0</v>
      </c>
      <c r="Z34" s="54">
        <f t="shared" si="33"/>
        <v>0</v>
      </c>
      <c r="AA34" s="54">
        <f t="shared" si="33"/>
        <v>0</v>
      </c>
      <c r="AB34" s="54">
        <f t="shared" si="33"/>
        <v>0</v>
      </c>
      <c r="AC34" s="54">
        <f t="shared" si="3"/>
        <v>0</v>
      </c>
      <c r="AE34" s="148">
        <v>1023</v>
      </c>
      <c r="AF34" s="149" t="s">
        <v>905</v>
      </c>
      <c r="AG34" s="150">
        <v>0</v>
      </c>
    </row>
    <row r="35" spans="1:33" x14ac:dyDescent="0.25">
      <c r="A35" s="57">
        <v>102301</v>
      </c>
      <c r="B35" s="58" t="s">
        <v>906</v>
      </c>
      <c r="C35" s="55">
        <f t="shared" ref="C35:N35" si="34">+C36+C39+C42</f>
        <v>0</v>
      </c>
      <c r="D35" s="55">
        <f t="shared" si="34"/>
        <v>0</v>
      </c>
      <c r="E35" s="55">
        <f t="shared" si="34"/>
        <v>0</v>
      </c>
      <c r="F35" s="55">
        <f t="shared" si="34"/>
        <v>0</v>
      </c>
      <c r="G35" s="55">
        <f t="shared" si="34"/>
        <v>0</v>
      </c>
      <c r="H35" s="55">
        <f t="shared" si="34"/>
        <v>0</v>
      </c>
      <c r="I35" s="55">
        <f t="shared" si="34"/>
        <v>0</v>
      </c>
      <c r="J35" s="55">
        <f t="shared" si="34"/>
        <v>0</v>
      </c>
      <c r="K35" s="55">
        <f t="shared" si="34"/>
        <v>0</v>
      </c>
      <c r="L35" s="55">
        <f t="shared" si="34"/>
        <v>0</v>
      </c>
      <c r="M35" s="55">
        <f t="shared" si="34"/>
        <v>0</v>
      </c>
      <c r="N35" s="55">
        <f t="shared" si="34"/>
        <v>0</v>
      </c>
      <c r="O35" s="55">
        <f t="shared" si="1"/>
        <v>0</v>
      </c>
      <c r="Q35" s="55">
        <v>0</v>
      </c>
      <c r="R35" s="55">
        <f t="shared" ref="R35:AB35" si="35">+R36+R39+R42</f>
        <v>0</v>
      </c>
      <c r="S35" s="55">
        <f t="shared" si="35"/>
        <v>0</v>
      </c>
      <c r="T35" s="55">
        <f t="shared" si="35"/>
        <v>0</v>
      </c>
      <c r="U35" s="55">
        <f t="shared" si="35"/>
        <v>0</v>
      </c>
      <c r="V35" s="55">
        <f t="shared" si="35"/>
        <v>0</v>
      </c>
      <c r="W35" s="55">
        <f t="shared" si="35"/>
        <v>0</v>
      </c>
      <c r="X35" s="55">
        <f t="shared" si="35"/>
        <v>0</v>
      </c>
      <c r="Y35" s="55">
        <f t="shared" si="35"/>
        <v>0</v>
      </c>
      <c r="Z35" s="55">
        <f t="shared" si="35"/>
        <v>0</v>
      </c>
      <c r="AA35" s="55">
        <f t="shared" si="35"/>
        <v>0</v>
      </c>
      <c r="AB35" s="55">
        <f t="shared" si="35"/>
        <v>0</v>
      </c>
      <c r="AC35" s="55">
        <f t="shared" si="3"/>
        <v>0</v>
      </c>
      <c r="AE35" s="148">
        <v>102301</v>
      </c>
      <c r="AF35" s="148" t="s">
        <v>906</v>
      </c>
      <c r="AG35" s="152">
        <v>0</v>
      </c>
    </row>
    <row r="36" spans="1:33" x14ac:dyDescent="0.25">
      <c r="A36" s="57">
        <v>10230103</v>
      </c>
      <c r="B36" s="58" t="s">
        <v>907</v>
      </c>
      <c r="C36" s="55">
        <f t="shared" ref="C36:N37" si="36">+C37</f>
        <v>0</v>
      </c>
      <c r="D36" s="55">
        <f t="shared" si="36"/>
        <v>0</v>
      </c>
      <c r="E36" s="55">
        <f t="shared" si="36"/>
        <v>0</v>
      </c>
      <c r="F36" s="55">
        <f t="shared" si="36"/>
        <v>0</v>
      </c>
      <c r="G36" s="55">
        <f t="shared" si="36"/>
        <v>0</v>
      </c>
      <c r="H36" s="55">
        <f t="shared" si="36"/>
        <v>0</v>
      </c>
      <c r="I36" s="55">
        <f t="shared" si="36"/>
        <v>0</v>
      </c>
      <c r="J36" s="55">
        <f t="shared" si="36"/>
        <v>0</v>
      </c>
      <c r="K36" s="55">
        <f t="shared" si="36"/>
        <v>0</v>
      </c>
      <c r="L36" s="55">
        <f t="shared" si="36"/>
        <v>0</v>
      </c>
      <c r="M36" s="55">
        <f t="shared" si="36"/>
        <v>0</v>
      </c>
      <c r="N36" s="55">
        <f t="shared" si="36"/>
        <v>0</v>
      </c>
      <c r="O36" s="55">
        <f t="shared" si="1"/>
        <v>0</v>
      </c>
      <c r="Q36" s="55">
        <v>0</v>
      </c>
      <c r="R36" s="55">
        <f t="shared" ref="R36:AB37" si="37">+R37</f>
        <v>0</v>
      </c>
      <c r="S36" s="55">
        <f t="shared" si="37"/>
        <v>0</v>
      </c>
      <c r="T36" s="55">
        <f t="shared" si="37"/>
        <v>0</v>
      </c>
      <c r="U36" s="55">
        <f t="shared" si="37"/>
        <v>0</v>
      </c>
      <c r="V36" s="55">
        <f t="shared" si="37"/>
        <v>0</v>
      </c>
      <c r="W36" s="55">
        <f t="shared" si="37"/>
        <v>0</v>
      </c>
      <c r="X36" s="55">
        <f t="shared" si="37"/>
        <v>0</v>
      </c>
      <c r="Y36" s="55">
        <f t="shared" si="37"/>
        <v>0</v>
      </c>
      <c r="Z36" s="55">
        <f t="shared" si="37"/>
        <v>0</v>
      </c>
      <c r="AA36" s="55">
        <f t="shared" si="37"/>
        <v>0</v>
      </c>
      <c r="AB36" s="55">
        <f t="shared" si="37"/>
        <v>0</v>
      </c>
      <c r="AC36" s="55">
        <f t="shared" si="3"/>
        <v>0</v>
      </c>
      <c r="AE36" s="148">
        <v>10230103</v>
      </c>
      <c r="AF36" s="148" t="s">
        <v>907</v>
      </c>
      <c r="AG36" s="152">
        <v>0</v>
      </c>
    </row>
    <row r="37" spans="1:33" x14ac:dyDescent="0.25">
      <c r="A37" s="57">
        <v>102301031</v>
      </c>
      <c r="B37" s="58" t="s">
        <v>907</v>
      </c>
      <c r="C37" s="55">
        <f t="shared" si="36"/>
        <v>0</v>
      </c>
      <c r="D37" s="55">
        <f t="shared" si="36"/>
        <v>0</v>
      </c>
      <c r="E37" s="55">
        <f t="shared" si="36"/>
        <v>0</v>
      </c>
      <c r="F37" s="55">
        <f t="shared" si="36"/>
        <v>0</v>
      </c>
      <c r="G37" s="55">
        <f t="shared" si="36"/>
        <v>0</v>
      </c>
      <c r="H37" s="55">
        <f t="shared" si="36"/>
        <v>0</v>
      </c>
      <c r="I37" s="55">
        <f t="shared" si="36"/>
        <v>0</v>
      </c>
      <c r="J37" s="55">
        <f t="shared" si="36"/>
        <v>0</v>
      </c>
      <c r="K37" s="55">
        <f t="shared" si="36"/>
        <v>0</v>
      </c>
      <c r="L37" s="55">
        <f t="shared" si="36"/>
        <v>0</v>
      </c>
      <c r="M37" s="55">
        <f t="shared" si="36"/>
        <v>0</v>
      </c>
      <c r="N37" s="55">
        <f t="shared" si="36"/>
        <v>0</v>
      </c>
      <c r="O37" s="55">
        <f t="shared" si="1"/>
        <v>0</v>
      </c>
      <c r="Q37" s="55">
        <v>0</v>
      </c>
      <c r="R37" s="55">
        <f t="shared" si="37"/>
        <v>0</v>
      </c>
      <c r="S37" s="55">
        <f t="shared" si="37"/>
        <v>0</v>
      </c>
      <c r="T37" s="55">
        <f t="shared" si="37"/>
        <v>0</v>
      </c>
      <c r="U37" s="55">
        <f t="shared" si="37"/>
        <v>0</v>
      </c>
      <c r="V37" s="55">
        <f t="shared" si="37"/>
        <v>0</v>
      </c>
      <c r="W37" s="55">
        <f t="shared" si="37"/>
        <v>0</v>
      </c>
      <c r="X37" s="55">
        <f t="shared" si="37"/>
        <v>0</v>
      </c>
      <c r="Y37" s="55">
        <f t="shared" si="37"/>
        <v>0</v>
      </c>
      <c r="Z37" s="55">
        <f t="shared" si="37"/>
        <v>0</v>
      </c>
      <c r="AA37" s="55">
        <f t="shared" si="37"/>
        <v>0</v>
      </c>
      <c r="AB37" s="55">
        <f t="shared" si="37"/>
        <v>0</v>
      </c>
      <c r="AC37" s="55">
        <f t="shared" si="3"/>
        <v>0</v>
      </c>
      <c r="AE37" s="148">
        <v>102301031</v>
      </c>
      <c r="AF37" s="148" t="s">
        <v>907</v>
      </c>
      <c r="AG37" s="152">
        <v>0</v>
      </c>
    </row>
    <row r="38" spans="1:33" x14ac:dyDescent="0.25">
      <c r="A38" s="60">
        <v>10230103101</v>
      </c>
      <c r="B38" s="61" t="s">
        <v>907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>
        <f t="shared" si="1"/>
        <v>0</v>
      </c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>
        <f t="shared" si="3"/>
        <v>0</v>
      </c>
      <c r="AE38" s="104">
        <v>10230103101</v>
      </c>
      <c r="AF38" s="92" t="s">
        <v>907</v>
      </c>
      <c r="AG38" s="132"/>
    </row>
    <row r="39" spans="1:33" x14ac:dyDescent="0.25">
      <c r="A39" s="52">
        <v>10230104</v>
      </c>
      <c r="B39" s="53" t="s">
        <v>1127</v>
      </c>
      <c r="C39" s="54">
        <f t="shared" ref="C39:N40" si="38">+C40</f>
        <v>0</v>
      </c>
      <c r="D39" s="54">
        <f t="shared" si="38"/>
        <v>0</v>
      </c>
      <c r="E39" s="54">
        <f t="shared" si="38"/>
        <v>0</v>
      </c>
      <c r="F39" s="54">
        <f t="shared" si="38"/>
        <v>0</v>
      </c>
      <c r="G39" s="54">
        <f t="shared" si="38"/>
        <v>0</v>
      </c>
      <c r="H39" s="54">
        <f t="shared" si="38"/>
        <v>0</v>
      </c>
      <c r="I39" s="54">
        <f t="shared" si="38"/>
        <v>0</v>
      </c>
      <c r="J39" s="54">
        <f t="shared" si="38"/>
        <v>0</v>
      </c>
      <c r="K39" s="54">
        <f t="shared" si="38"/>
        <v>0</v>
      </c>
      <c r="L39" s="54">
        <f t="shared" si="38"/>
        <v>0</v>
      </c>
      <c r="M39" s="54">
        <f t="shared" si="38"/>
        <v>0</v>
      </c>
      <c r="N39" s="54">
        <f t="shared" si="38"/>
        <v>0</v>
      </c>
      <c r="O39" s="54">
        <f t="shared" si="1"/>
        <v>0</v>
      </c>
      <c r="Q39" s="54"/>
      <c r="R39" s="54">
        <f t="shared" ref="R39:AB40" si="39">+R40</f>
        <v>0</v>
      </c>
      <c r="S39" s="54">
        <f t="shared" si="39"/>
        <v>0</v>
      </c>
      <c r="T39" s="54">
        <f t="shared" si="39"/>
        <v>0</v>
      </c>
      <c r="U39" s="54">
        <f t="shared" si="39"/>
        <v>0</v>
      </c>
      <c r="V39" s="54">
        <f t="shared" si="39"/>
        <v>0</v>
      </c>
      <c r="W39" s="54">
        <f t="shared" si="39"/>
        <v>0</v>
      </c>
      <c r="X39" s="54">
        <f t="shared" si="39"/>
        <v>0</v>
      </c>
      <c r="Y39" s="54">
        <f t="shared" si="39"/>
        <v>0</v>
      </c>
      <c r="Z39" s="54">
        <f t="shared" si="39"/>
        <v>0</v>
      </c>
      <c r="AA39" s="54">
        <f t="shared" si="39"/>
        <v>0</v>
      </c>
      <c r="AB39" s="54">
        <f t="shared" si="39"/>
        <v>0</v>
      </c>
      <c r="AC39" s="54">
        <f t="shared" si="3"/>
        <v>0</v>
      </c>
      <c r="AE39" s="104"/>
      <c r="AF39" s="92"/>
      <c r="AG39" s="132"/>
    </row>
    <row r="40" spans="1:33" x14ac:dyDescent="0.25">
      <c r="A40" s="57">
        <v>102301041</v>
      </c>
      <c r="B40" s="58" t="s">
        <v>1127</v>
      </c>
      <c r="C40" s="55">
        <f t="shared" si="38"/>
        <v>0</v>
      </c>
      <c r="D40" s="55">
        <f t="shared" si="38"/>
        <v>0</v>
      </c>
      <c r="E40" s="55">
        <f t="shared" si="38"/>
        <v>0</v>
      </c>
      <c r="F40" s="55">
        <f t="shared" si="38"/>
        <v>0</v>
      </c>
      <c r="G40" s="55">
        <f t="shared" si="38"/>
        <v>0</v>
      </c>
      <c r="H40" s="55">
        <f t="shared" si="38"/>
        <v>0</v>
      </c>
      <c r="I40" s="55">
        <f t="shared" si="38"/>
        <v>0</v>
      </c>
      <c r="J40" s="55">
        <f t="shared" si="38"/>
        <v>0</v>
      </c>
      <c r="K40" s="55">
        <f t="shared" si="38"/>
        <v>0</v>
      </c>
      <c r="L40" s="55">
        <f t="shared" si="38"/>
        <v>0</v>
      </c>
      <c r="M40" s="55">
        <f t="shared" si="38"/>
        <v>0</v>
      </c>
      <c r="N40" s="55">
        <f t="shared" si="38"/>
        <v>0</v>
      </c>
      <c r="O40" s="55">
        <f t="shared" si="1"/>
        <v>0</v>
      </c>
      <c r="Q40" s="55"/>
      <c r="R40" s="55">
        <f t="shared" si="39"/>
        <v>0</v>
      </c>
      <c r="S40" s="55">
        <f t="shared" si="39"/>
        <v>0</v>
      </c>
      <c r="T40" s="55">
        <f t="shared" si="39"/>
        <v>0</v>
      </c>
      <c r="U40" s="55">
        <f t="shared" si="39"/>
        <v>0</v>
      </c>
      <c r="V40" s="55">
        <f t="shared" si="39"/>
        <v>0</v>
      </c>
      <c r="W40" s="55">
        <f t="shared" si="39"/>
        <v>0</v>
      </c>
      <c r="X40" s="55">
        <f t="shared" si="39"/>
        <v>0</v>
      </c>
      <c r="Y40" s="55">
        <f t="shared" si="39"/>
        <v>0</v>
      </c>
      <c r="Z40" s="55">
        <f t="shared" si="39"/>
        <v>0</v>
      </c>
      <c r="AA40" s="55">
        <f t="shared" si="39"/>
        <v>0</v>
      </c>
      <c r="AB40" s="55">
        <f t="shared" si="39"/>
        <v>0</v>
      </c>
      <c r="AC40" s="55">
        <f t="shared" si="3"/>
        <v>0</v>
      </c>
      <c r="AE40" s="104"/>
      <c r="AF40" s="92"/>
      <c r="AG40" s="132"/>
    </row>
    <row r="41" spans="1:33" x14ac:dyDescent="0.25">
      <c r="A41" s="60">
        <v>10230104102</v>
      </c>
      <c r="B41" s="61" t="s">
        <v>1127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>
        <f t="shared" si="1"/>
        <v>0</v>
      </c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>
        <f t="shared" si="3"/>
        <v>0</v>
      </c>
      <c r="AE41" s="104"/>
      <c r="AF41" s="92"/>
      <c r="AG41" s="132"/>
    </row>
    <row r="42" spans="1:33" x14ac:dyDescent="0.25">
      <c r="A42" s="52">
        <v>10230105</v>
      </c>
      <c r="B42" s="53" t="s">
        <v>1128</v>
      </c>
      <c r="C42" s="54">
        <f t="shared" ref="C42:N43" si="40">+C43</f>
        <v>0</v>
      </c>
      <c r="D42" s="54">
        <f t="shared" si="40"/>
        <v>0</v>
      </c>
      <c r="E42" s="54">
        <f t="shared" si="40"/>
        <v>0</v>
      </c>
      <c r="F42" s="54">
        <f t="shared" si="40"/>
        <v>0</v>
      </c>
      <c r="G42" s="54">
        <f t="shared" si="40"/>
        <v>0</v>
      </c>
      <c r="H42" s="54">
        <f t="shared" si="40"/>
        <v>0</v>
      </c>
      <c r="I42" s="54">
        <f t="shared" si="40"/>
        <v>0</v>
      </c>
      <c r="J42" s="54">
        <f t="shared" si="40"/>
        <v>0</v>
      </c>
      <c r="K42" s="54">
        <f t="shared" si="40"/>
        <v>0</v>
      </c>
      <c r="L42" s="54">
        <f t="shared" si="40"/>
        <v>0</v>
      </c>
      <c r="M42" s="54">
        <f t="shared" si="40"/>
        <v>0</v>
      </c>
      <c r="N42" s="54">
        <f t="shared" si="40"/>
        <v>0</v>
      </c>
      <c r="O42" s="54">
        <f t="shared" si="1"/>
        <v>0</v>
      </c>
      <c r="Q42" s="54"/>
      <c r="R42" s="54">
        <f t="shared" ref="R42:AB43" si="41">+R43</f>
        <v>0</v>
      </c>
      <c r="S42" s="54">
        <f t="shared" si="41"/>
        <v>0</v>
      </c>
      <c r="T42" s="54">
        <f t="shared" si="41"/>
        <v>0</v>
      </c>
      <c r="U42" s="54">
        <f t="shared" si="41"/>
        <v>0</v>
      </c>
      <c r="V42" s="54">
        <f t="shared" si="41"/>
        <v>0</v>
      </c>
      <c r="W42" s="54">
        <f t="shared" si="41"/>
        <v>0</v>
      </c>
      <c r="X42" s="54">
        <f t="shared" si="41"/>
        <v>0</v>
      </c>
      <c r="Y42" s="54">
        <f t="shared" si="41"/>
        <v>0</v>
      </c>
      <c r="Z42" s="54">
        <f t="shared" si="41"/>
        <v>0</v>
      </c>
      <c r="AA42" s="54">
        <f t="shared" si="41"/>
        <v>0</v>
      </c>
      <c r="AB42" s="54">
        <f t="shared" si="41"/>
        <v>0</v>
      </c>
      <c r="AC42" s="54">
        <f t="shared" si="3"/>
        <v>0</v>
      </c>
      <c r="AE42" s="104"/>
      <c r="AF42" s="92"/>
      <c r="AG42" s="132"/>
    </row>
    <row r="43" spans="1:33" x14ac:dyDescent="0.25">
      <c r="A43" s="57">
        <v>102301051</v>
      </c>
      <c r="B43" s="58" t="s">
        <v>1128</v>
      </c>
      <c r="C43" s="55">
        <f t="shared" si="40"/>
        <v>0</v>
      </c>
      <c r="D43" s="55">
        <f t="shared" si="40"/>
        <v>0</v>
      </c>
      <c r="E43" s="55">
        <f t="shared" si="40"/>
        <v>0</v>
      </c>
      <c r="F43" s="55">
        <f t="shared" si="40"/>
        <v>0</v>
      </c>
      <c r="G43" s="55">
        <f t="shared" si="40"/>
        <v>0</v>
      </c>
      <c r="H43" s="55">
        <f t="shared" si="40"/>
        <v>0</v>
      </c>
      <c r="I43" s="55">
        <f t="shared" si="40"/>
        <v>0</v>
      </c>
      <c r="J43" s="55">
        <f t="shared" si="40"/>
        <v>0</v>
      </c>
      <c r="K43" s="55">
        <f t="shared" si="40"/>
        <v>0</v>
      </c>
      <c r="L43" s="55">
        <f t="shared" si="40"/>
        <v>0</v>
      </c>
      <c r="M43" s="55">
        <f t="shared" si="40"/>
        <v>0</v>
      </c>
      <c r="N43" s="55">
        <f t="shared" si="40"/>
        <v>0</v>
      </c>
      <c r="O43" s="55">
        <f t="shared" si="1"/>
        <v>0</v>
      </c>
      <c r="Q43" s="55"/>
      <c r="R43" s="55">
        <f t="shared" si="41"/>
        <v>0</v>
      </c>
      <c r="S43" s="55">
        <f t="shared" si="41"/>
        <v>0</v>
      </c>
      <c r="T43" s="55">
        <f t="shared" si="41"/>
        <v>0</v>
      </c>
      <c r="U43" s="55">
        <f t="shared" si="41"/>
        <v>0</v>
      </c>
      <c r="V43" s="55">
        <f t="shared" si="41"/>
        <v>0</v>
      </c>
      <c r="W43" s="55">
        <f t="shared" si="41"/>
        <v>0</v>
      </c>
      <c r="X43" s="55">
        <f t="shared" si="41"/>
        <v>0</v>
      </c>
      <c r="Y43" s="55">
        <f t="shared" si="41"/>
        <v>0</v>
      </c>
      <c r="Z43" s="55">
        <f t="shared" si="41"/>
        <v>0</v>
      </c>
      <c r="AA43" s="55">
        <f t="shared" si="41"/>
        <v>0</v>
      </c>
      <c r="AB43" s="55">
        <f t="shared" si="41"/>
        <v>0</v>
      </c>
      <c r="AC43" s="55">
        <f t="shared" si="3"/>
        <v>0</v>
      </c>
      <c r="AE43" s="104"/>
      <c r="AF43" s="92"/>
      <c r="AG43" s="132"/>
    </row>
    <row r="44" spans="1:33" x14ac:dyDescent="0.25">
      <c r="A44" s="60">
        <v>10230105103</v>
      </c>
      <c r="B44" s="61" t="s">
        <v>1128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>
        <f t="shared" si="1"/>
        <v>0</v>
      </c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>
        <f t="shared" si="3"/>
        <v>0</v>
      </c>
      <c r="AE44" s="104"/>
      <c r="AF44" s="92"/>
      <c r="AG44" s="132"/>
    </row>
    <row r="45" spans="1:33" x14ac:dyDescent="0.25">
      <c r="A45" s="52">
        <v>102302</v>
      </c>
      <c r="B45" s="53" t="s">
        <v>1129</v>
      </c>
      <c r="C45" s="54">
        <f t="shared" ref="C45:N46" si="42">+C46</f>
        <v>0</v>
      </c>
      <c r="D45" s="54">
        <f t="shared" si="42"/>
        <v>0</v>
      </c>
      <c r="E45" s="54">
        <f t="shared" si="42"/>
        <v>0</v>
      </c>
      <c r="F45" s="54">
        <f t="shared" si="42"/>
        <v>0</v>
      </c>
      <c r="G45" s="54">
        <f t="shared" si="42"/>
        <v>0</v>
      </c>
      <c r="H45" s="54">
        <f t="shared" si="42"/>
        <v>0</v>
      </c>
      <c r="I45" s="54">
        <f t="shared" si="42"/>
        <v>0</v>
      </c>
      <c r="J45" s="54">
        <f t="shared" si="42"/>
        <v>0</v>
      </c>
      <c r="K45" s="54">
        <f t="shared" si="42"/>
        <v>0</v>
      </c>
      <c r="L45" s="54">
        <f t="shared" si="42"/>
        <v>0</v>
      </c>
      <c r="M45" s="54">
        <f t="shared" si="42"/>
        <v>0</v>
      </c>
      <c r="N45" s="54">
        <f t="shared" si="42"/>
        <v>0</v>
      </c>
      <c r="O45" s="54">
        <f t="shared" si="1"/>
        <v>0</v>
      </c>
      <c r="Q45" s="54"/>
      <c r="R45" s="54">
        <f t="shared" ref="R45:AB46" si="43">+R46</f>
        <v>0</v>
      </c>
      <c r="S45" s="54">
        <f t="shared" si="43"/>
        <v>0</v>
      </c>
      <c r="T45" s="54">
        <f t="shared" si="43"/>
        <v>0</v>
      </c>
      <c r="U45" s="54">
        <f t="shared" si="43"/>
        <v>0</v>
      </c>
      <c r="V45" s="54">
        <f t="shared" si="43"/>
        <v>0</v>
      </c>
      <c r="W45" s="54">
        <f t="shared" si="43"/>
        <v>0</v>
      </c>
      <c r="X45" s="54">
        <f t="shared" si="43"/>
        <v>0</v>
      </c>
      <c r="Y45" s="54">
        <f t="shared" si="43"/>
        <v>0</v>
      </c>
      <c r="Z45" s="54">
        <f t="shared" si="43"/>
        <v>0</v>
      </c>
      <c r="AA45" s="54">
        <f t="shared" si="43"/>
        <v>0</v>
      </c>
      <c r="AB45" s="54">
        <f t="shared" si="43"/>
        <v>0</v>
      </c>
      <c r="AC45" s="54">
        <f t="shared" si="3"/>
        <v>0</v>
      </c>
      <c r="AE45" s="104"/>
      <c r="AF45" s="92"/>
      <c r="AG45" s="132"/>
    </row>
    <row r="46" spans="1:33" x14ac:dyDescent="0.25">
      <c r="A46" s="57">
        <v>102302011</v>
      </c>
      <c r="B46" s="58" t="s">
        <v>1129</v>
      </c>
      <c r="C46" s="55">
        <f t="shared" si="42"/>
        <v>0</v>
      </c>
      <c r="D46" s="55">
        <f t="shared" si="42"/>
        <v>0</v>
      </c>
      <c r="E46" s="55">
        <f t="shared" si="42"/>
        <v>0</v>
      </c>
      <c r="F46" s="55">
        <f t="shared" si="42"/>
        <v>0</v>
      </c>
      <c r="G46" s="55">
        <f t="shared" si="42"/>
        <v>0</v>
      </c>
      <c r="H46" s="55">
        <f t="shared" si="42"/>
        <v>0</v>
      </c>
      <c r="I46" s="55">
        <f t="shared" si="42"/>
        <v>0</v>
      </c>
      <c r="J46" s="55">
        <f t="shared" si="42"/>
        <v>0</v>
      </c>
      <c r="K46" s="55">
        <f t="shared" si="42"/>
        <v>0</v>
      </c>
      <c r="L46" s="55">
        <f t="shared" si="42"/>
        <v>0</v>
      </c>
      <c r="M46" s="55">
        <f t="shared" si="42"/>
        <v>0</v>
      </c>
      <c r="N46" s="55">
        <f t="shared" si="42"/>
        <v>0</v>
      </c>
      <c r="O46" s="55">
        <f t="shared" si="1"/>
        <v>0</v>
      </c>
      <c r="Q46" s="55"/>
      <c r="R46" s="55">
        <f t="shared" si="43"/>
        <v>0</v>
      </c>
      <c r="S46" s="55">
        <f t="shared" si="43"/>
        <v>0</v>
      </c>
      <c r="T46" s="55">
        <f t="shared" si="43"/>
        <v>0</v>
      </c>
      <c r="U46" s="55">
        <f t="shared" si="43"/>
        <v>0</v>
      </c>
      <c r="V46" s="55">
        <f t="shared" si="43"/>
        <v>0</v>
      </c>
      <c r="W46" s="55">
        <f t="shared" si="43"/>
        <v>0</v>
      </c>
      <c r="X46" s="55">
        <f t="shared" si="43"/>
        <v>0</v>
      </c>
      <c r="Y46" s="55">
        <f t="shared" si="43"/>
        <v>0</v>
      </c>
      <c r="Z46" s="55">
        <f t="shared" si="43"/>
        <v>0</v>
      </c>
      <c r="AA46" s="55">
        <f t="shared" si="43"/>
        <v>0</v>
      </c>
      <c r="AB46" s="55">
        <f t="shared" si="43"/>
        <v>0</v>
      </c>
      <c r="AC46" s="55">
        <f t="shared" si="3"/>
        <v>0</v>
      </c>
      <c r="AE46" s="104"/>
      <c r="AF46" s="92"/>
      <c r="AG46" s="132"/>
    </row>
    <row r="47" spans="1:33" x14ac:dyDescent="0.25">
      <c r="A47" s="60">
        <v>10230201101</v>
      </c>
      <c r="B47" s="61" t="s">
        <v>1129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>
        <f t="shared" si="1"/>
        <v>0</v>
      </c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>
        <f t="shared" si="3"/>
        <v>0</v>
      </c>
      <c r="AE47" s="104"/>
      <c r="AF47" s="92"/>
      <c r="AG47" s="132"/>
    </row>
    <row r="48" spans="1:33" x14ac:dyDescent="0.25">
      <c r="A48" s="52">
        <v>1025</v>
      </c>
      <c r="B48" s="53" t="s">
        <v>909</v>
      </c>
      <c r="C48" s="54">
        <f t="shared" ref="C48:N48" si="44">+C49+C97</f>
        <v>347825569.58157212</v>
      </c>
      <c r="D48" s="54">
        <f t="shared" si="44"/>
        <v>1832082353.0815721</v>
      </c>
      <c r="E48" s="54">
        <f t="shared" si="44"/>
        <v>769909367.46408415</v>
      </c>
      <c r="F48" s="54">
        <f t="shared" si="44"/>
        <v>438657046.58157206</v>
      </c>
      <c r="G48" s="54">
        <f t="shared" si="44"/>
        <v>361265172.05152375</v>
      </c>
      <c r="H48" s="54">
        <f t="shared" si="44"/>
        <v>280629982.58157212</v>
      </c>
      <c r="I48" s="54">
        <f t="shared" si="44"/>
        <v>1943153983.8465953</v>
      </c>
      <c r="J48" s="54">
        <f t="shared" si="44"/>
        <v>588248171.46408415</v>
      </c>
      <c r="K48" s="54">
        <f t="shared" si="44"/>
        <v>612536653.58157218</v>
      </c>
      <c r="L48" s="54">
        <f t="shared" si="44"/>
        <v>263183118.42161843</v>
      </c>
      <c r="M48" s="54">
        <f t="shared" si="44"/>
        <v>329157189.66308087</v>
      </c>
      <c r="N48" s="54">
        <f t="shared" si="44"/>
        <v>170807069.58157215</v>
      </c>
      <c r="O48" s="54">
        <f t="shared" si="1"/>
        <v>7937455677.9004211</v>
      </c>
      <c r="Q48" s="54">
        <v>35708320</v>
      </c>
      <c r="R48" s="54">
        <f t="shared" ref="R48:AB48" si="45">+R49+R97</f>
        <v>0</v>
      </c>
      <c r="S48" s="54">
        <f t="shared" si="45"/>
        <v>0</v>
      </c>
      <c r="T48" s="54">
        <f t="shared" si="45"/>
        <v>0</v>
      </c>
      <c r="U48" s="54">
        <f t="shared" si="45"/>
        <v>0</v>
      </c>
      <c r="V48" s="54">
        <f t="shared" si="45"/>
        <v>0</v>
      </c>
      <c r="W48" s="54">
        <f t="shared" si="45"/>
        <v>0</v>
      </c>
      <c r="X48" s="54">
        <f t="shared" si="45"/>
        <v>0</v>
      </c>
      <c r="Y48" s="54">
        <f t="shared" si="45"/>
        <v>0</v>
      </c>
      <c r="Z48" s="54">
        <f t="shared" si="45"/>
        <v>0</v>
      </c>
      <c r="AA48" s="54">
        <f t="shared" si="45"/>
        <v>0</v>
      </c>
      <c r="AB48" s="54">
        <f t="shared" si="45"/>
        <v>0</v>
      </c>
      <c r="AC48" s="54">
        <f t="shared" si="3"/>
        <v>35708320</v>
      </c>
      <c r="AE48" s="149" t="s">
        <v>908</v>
      </c>
      <c r="AF48" s="149" t="s">
        <v>909</v>
      </c>
      <c r="AG48" s="150">
        <v>35708320</v>
      </c>
    </row>
    <row r="49" spans="1:33" x14ac:dyDescent="0.25">
      <c r="A49" s="57">
        <v>102501</v>
      </c>
      <c r="B49" s="58" t="s">
        <v>911</v>
      </c>
      <c r="C49" s="55">
        <f t="shared" ref="C49:N49" si="46">+C50+C79</f>
        <v>0</v>
      </c>
      <c r="D49" s="55">
        <f t="shared" si="46"/>
        <v>0</v>
      </c>
      <c r="E49" s="55">
        <f t="shared" si="46"/>
        <v>0</v>
      </c>
      <c r="F49" s="55">
        <f t="shared" si="46"/>
        <v>0</v>
      </c>
      <c r="G49" s="55">
        <f t="shared" si="46"/>
        <v>0</v>
      </c>
      <c r="H49" s="55">
        <f t="shared" si="46"/>
        <v>0</v>
      </c>
      <c r="I49" s="55">
        <f t="shared" si="46"/>
        <v>0</v>
      </c>
      <c r="J49" s="55">
        <f t="shared" si="46"/>
        <v>0</v>
      </c>
      <c r="K49" s="55">
        <f t="shared" si="46"/>
        <v>0</v>
      </c>
      <c r="L49" s="55">
        <f t="shared" si="46"/>
        <v>0</v>
      </c>
      <c r="M49" s="55">
        <f t="shared" si="46"/>
        <v>0</v>
      </c>
      <c r="N49" s="55">
        <f t="shared" si="46"/>
        <v>0</v>
      </c>
      <c r="O49" s="55">
        <f t="shared" si="1"/>
        <v>0</v>
      </c>
      <c r="Q49" s="55">
        <v>35708320</v>
      </c>
      <c r="R49" s="55">
        <f t="shared" ref="R49:AB49" si="47">+R50+R79</f>
        <v>0</v>
      </c>
      <c r="S49" s="55">
        <f t="shared" si="47"/>
        <v>0</v>
      </c>
      <c r="T49" s="55">
        <f t="shared" si="47"/>
        <v>0</v>
      </c>
      <c r="U49" s="55">
        <f t="shared" si="47"/>
        <v>0</v>
      </c>
      <c r="V49" s="55">
        <f t="shared" si="47"/>
        <v>0</v>
      </c>
      <c r="W49" s="55">
        <f t="shared" si="47"/>
        <v>0</v>
      </c>
      <c r="X49" s="55">
        <f t="shared" si="47"/>
        <v>0</v>
      </c>
      <c r="Y49" s="55">
        <f t="shared" si="47"/>
        <v>0</v>
      </c>
      <c r="Z49" s="55">
        <f t="shared" si="47"/>
        <v>0</v>
      </c>
      <c r="AA49" s="55">
        <f t="shared" si="47"/>
        <v>0</v>
      </c>
      <c r="AB49" s="55">
        <f t="shared" si="47"/>
        <v>0</v>
      </c>
      <c r="AC49" s="55">
        <f t="shared" si="3"/>
        <v>35708320</v>
      </c>
      <c r="AE49" s="149" t="s">
        <v>910</v>
      </c>
      <c r="AF49" s="149" t="s">
        <v>911</v>
      </c>
      <c r="AG49" s="150">
        <v>35708320</v>
      </c>
    </row>
    <row r="50" spans="1:33" x14ac:dyDescent="0.25">
      <c r="A50" s="57">
        <v>10250108</v>
      </c>
      <c r="B50" s="58" t="s">
        <v>448</v>
      </c>
      <c r="C50" s="55">
        <f t="shared" ref="C50:N50" si="48">+C51+C56+C61+C71</f>
        <v>0</v>
      </c>
      <c r="D50" s="55">
        <f t="shared" si="48"/>
        <v>0</v>
      </c>
      <c r="E50" s="55">
        <f t="shared" si="48"/>
        <v>0</v>
      </c>
      <c r="F50" s="55">
        <f t="shared" si="48"/>
        <v>0</v>
      </c>
      <c r="G50" s="55">
        <f t="shared" si="48"/>
        <v>0</v>
      </c>
      <c r="H50" s="55">
        <f t="shared" si="48"/>
        <v>0</v>
      </c>
      <c r="I50" s="55">
        <f t="shared" si="48"/>
        <v>0</v>
      </c>
      <c r="J50" s="55">
        <f t="shared" si="48"/>
        <v>0</v>
      </c>
      <c r="K50" s="55">
        <f t="shared" si="48"/>
        <v>0</v>
      </c>
      <c r="L50" s="55">
        <f t="shared" si="48"/>
        <v>0</v>
      </c>
      <c r="M50" s="55">
        <f t="shared" si="48"/>
        <v>0</v>
      </c>
      <c r="N50" s="55">
        <f t="shared" si="48"/>
        <v>0</v>
      </c>
      <c r="O50" s="55">
        <f t="shared" si="1"/>
        <v>0</v>
      </c>
      <c r="Q50" s="55">
        <v>35708320</v>
      </c>
      <c r="R50" s="55">
        <f t="shared" ref="R50:AB50" si="49">+R51+R56+R61+R71</f>
        <v>0</v>
      </c>
      <c r="S50" s="55">
        <f t="shared" si="49"/>
        <v>0</v>
      </c>
      <c r="T50" s="55">
        <f t="shared" si="49"/>
        <v>0</v>
      </c>
      <c r="U50" s="55">
        <f t="shared" si="49"/>
        <v>0</v>
      </c>
      <c r="V50" s="55">
        <f t="shared" si="49"/>
        <v>0</v>
      </c>
      <c r="W50" s="55">
        <f t="shared" si="49"/>
        <v>0</v>
      </c>
      <c r="X50" s="55">
        <f t="shared" si="49"/>
        <v>0</v>
      </c>
      <c r="Y50" s="55">
        <f t="shared" si="49"/>
        <v>0</v>
      </c>
      <c r="Z50" s="55">
        <f t="shared" si="49"/>
        <v>0</v>
      </c>
      <c r="AA50" s="55">
        <f t="shared" si="49"/>
        <v>0</v>
      </c>
      <c r="AB50" s="55">
        <f t="shared" si="49"/>
        <v>0</v>
      </c>
      <c r="AC50" s="55">
        <f t="shared" si="3"/>
        <v>35708320</v>
      </c>
      <c r="AE50" s="149" t="s">
        <v>912</v>
      </c>
      <c r="AF50" s="149" t="s">
        <v>448</v>
      </c>
      <c r="AG50" s="150">
        <v>35708320</v>
      </c>
    </row>
    <row r="51" spans="1:33" x14ac:dyDescent="0.25">
      <c r="A51" s="57">
        <v>102501081</v>
      </c>
      <c r="B51" s="58" t="s">
        <v>914</v>
      </c>
      <c r="C51" s="55">
        <f t="shared" ref="C51:N51" si="50">+C52+C53+C54+C55</f>
        <v>0</v>
      </c>
      <c r="D51" s="55">
        <f t="shared" si="50"/>
        <v>0</v>
      </c>
      <c r="E51" s="55">
        <f t="shared" si="50"/>
        <v>0</v>
      </c>
      <c r="F51" s="55">
        <f t="shared" si="50"/>
        <v>0</v>
      </c>
      <c r="G51" s="55">
        <f t="shared" si="50"/>
        <v>0</v>
      </c>
      <c r="H51" s="55">
        <f t="shared" si="50"/>
        <v>0</v>
      </c>
      <c r="I51" s="55">
        <f t="shared" si="50"/>
        <v>0</v>
      </c>
      <c r="J51" s="55">
        <f t="shared" si="50"/>
        <v>0</v>
      </c>
      <c r="K51" s="55">
        <f t="shared" si="50"/>
        <v>0</v>
      </c>
      <c r="L51" s="55">
        <f t="shared" si="50"/>
        <v>0</v>
      </c>
      <c r="M51" s="55">
        <f t="shared" si="50"/>
        <v>0</v>
      </c>
      <c r="N51" s="55">
        <f t="shared" si="50"/>
        <v>0</v>
      </c>
      <c r="O51" s="55">
        <f t="shared" si="1"/>
        <v>0</v>
      </c>
      <c r="Q51" s="55">
        <v>0</v>
      </c>
      <c r="R51" s="55">
        <f t="shared" ref="R51:AB51" si="51">+R52+R53+R54+R55</f>
        <v>0</v>
      </c>
      <c r="S51" s="55">
        <f t="shared" si="51"/>
        <v>0</v>
      </c>
      <c r="T51" s="55">
        <f t="shared" si="51"/>
        <v>0</v>
      </c>
      <c r="U51" s="55">
        <f t="shared" si="51"/>
        <v>0</v>
      </c>
      <c r="V51" s="55">
        <f t="shared" si="51"/>
        <v>0</v>
      </c>
      <c r="W51" s="55">
        <f t="shared" si="51"/>
        <v>0</v>
      </c>
      <c r="X51" s="55">
        <f t="shared" si="51"/>
        <v>0</v>
      </c>
      <c r="Y51" s="55">
        <f t="shared" si="51"/>
        <v>0</v>
      </c>
      <c r="Z51" s="55">
        <f t="shared" si="51"/>
        <v>0</v>
      </c>
      <c r="AA51" s="55">
        <f t="shared" si="51"/>
        <v>0</v>
      </c>
      <c r="AB51" s="55">
        <f t="shared" si="51"/>
        <v>0</v>
      </c>
      <c r="AC51" s="55">
        <f t="shared" si="3"/>
        <v>0</v>
      </c>
      <c r="AE51" s="82" t="s">
        <v>913</v>
      </c>
      <c r="AF51" s="82" t="s">
        <v>914</v>
      </c>
      <c r="AG51" s="127">
        <v>0</v>
      </c>
    </row>
    <row r="52" spans="1:33" ht="45" x14ac:dyDescent="0.25">
      <c r="A52" s="60">
        <v>10250108101</v>
      </c>
      <c r="B52" s="61" t="s">
        <v>916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>
        <f t="shared" si="1"/>
        <v>0</v>
      </c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>
        <f t="shared" si="3"/>
        <v>0</v>
      </c>
      <c r="AE52" s="90" t="s">
        <v>915</v>
      </c>
      <c r="AF52" s="105" t="s">
        <v>916</v>
      </c>
      <c r="AG52" s="132"/>
    </row>
    <row r="53" spans="1:33" ht="45" x14ac:dyDescent="0.25">
      <c r="A53" s="60">
        <v>10250108102</v>
      </c>
      <c r="B53" s="61" t="s">
        <v>918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>
        <f t="shared" si="1"/>
        <v>0</v>
      </c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>
        <f t="shared" si="3"/>
        <v>0</v>
      </c>
      <c r="AE53" s="90" t="s">
        <v>917</v>
      </c>
      <c r="AF53" s="105" t="s">
        <v>918</v>
      </c>
      <c r="AG53" s="132"/>
    </row>
    <row r="54" spans="1:33" ht="45" x14ac:dyDescent="0.25">
      <c r="A54" s="60">
        <v>10250108103</v>
      </c>
      <c r="B54" s="61" t="s">
        <v>920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>
        <f t="shared" si="1"/>
        <v>0</v>
      </c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>
        <f t="shared" si="3"/>
        <v>0</v>
      </c>
      <c r="AE54" s="90" t="s">
        <v>919</v>
      </c>
      <c r="AF54" s="105" t="s">
        <v>920</v>
      </c>
      <c r="AG54" s="132"/>
    </row>
    <row r="55" spans="1:33" ht="45" x14ac:dyDescent="0.25">
      <c r="A55" s="60">
        <v>10250108104</v>
      </c>
      <c r="B55" s="61" t="s">
        <v>922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>
        <f t="shared" ref="O55:O118" si="52">SUM(C55:N55)</f>
        <v>0</v>
      </c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>
        <f t="shared" ref="AC55:AC118" si="53">SUM(Q55:AB55)</f>
        <v>0</v>
      </c>
      <c r="AE55" s="90" t="s">
        <v>921</v>
      </c>
      <c r="AF55" s="105" t="s">
        <v>922</v>
      </c>
      <c r="AG55" s="132"/>
    </row>
    <row r="56" spans="1:33" x14ac:dyDescent="0.25">
      <c r="A56" s="52">
        <v>102501082</v>
      </c>
      <c r="B56" s="166" t="s">
        <v>450</v>
      </c>
      <c r="C56" s="54">
        <f t="shared" ref="C56:N56" si="54">+C57+C58+C59+C60</f>
        <v>0</v>
      </c>
      <c r="D56" s="54">
        <f t="shared" si="54"/>
        <v>0</v>
      </c>
      <c r="E56" s="54">
        <f t="shared" si="54"/>
        <v>0</v>
      </c>
      <c r="F56" s="54">
        <f t="shared" si="54"/>
        <v>0</v>
      </c>
      <c r="G56" s="54">
        <f t="shared" si="54"/>
        <v>0</v>
      </c>
      <c r="H56" s="54">
        <f t="shared" si="54"/>
        <v>0</v>
      </c>
      <c r="I56" s="54">
        <f t="shared" si="54"/>
        <v>0</v>
      </c>
      <c r="J56" s="54">
        <f t="shared" si="54"/>
        <v>0</v>
      </c>
      <c r="K56" s="54">
        <f t="shared" si="54"/>
        <v>0</v>
      </c>
      <c r="L56" s="54">
        <f t="shared" si="54"/>
        <v>0</v>
      </c>
      <c r="M56" s="54">
        <f t="shared" si="54"/>
        <v>0</v>
      </c>
      <c r="N56" s="54">
        <f t="shared" si="54"/>
        <v>0</v>
      </c>
      <c r="O56" s="54">
        <f t="shared" si="52"/>
        <v>0</v>
      </c>
      <c r="Q56" s="54">
        <v>35599920</v>
      </c>
      <c r="R56" s="54">
        <f t="shared" ref="R56:AB56" si="55">+R57+R58+R59+R60</f>
        <v>0</v>
      </c>
      <c r="S56" s="54">
        <f t="shared" si="55"/>
        <v>0</v>
      </c>
      <c r="T56" s="54">
        <f t="shared" si="55"/>
        <v>0</v>
      </c>
      <c r="U56" s="54">
        <f t="shared" si="55"/>
        <v>0</v>
      </c>
      <c r="V56" s="54">
        <f t="shared" si="55"/>
        <v>0</v>
      </c>
      <c r="W56" s="54">
        <f t="shared" si="55"/>
        <v>0</v>
      </c>
      <c r="X56" s="54">
        <f t="shared" si="55"/>
        <v>0</v>
      </c>
      <c r="Y56" s="54">
        <f t="shared" si="55"/>
        <v>0</v>
      </c>
      <c r="Z56" s="54">
        <f t="shared" si="55"/>
        <v>0</v>
      </c>
      <c r="AA56" s="54">
        <f t="shared" si="55"/>
        <v>0</v>
      </c>
      <c r="AB56" s="54">
        <f t="shared" si="55"/>
        <v>0</v>
      </c>
      <c r="AC56" s="54">
        <f t="shared" si="53"/>
        <v>35599920</v>
      </c>
      <c r="AE56" s="82" t="s">
        <v>923</v>
      </c>
      <c r="AF56" s="82" t="s">
        <v>924</v>
      </c>
      <c r="AG56" s="127">
        <v>35599920</v>
      </c>
    </row>
    <row r="57" spans="1:33" ht="30" x14ac:dyDescent="0.25">
      <c r="A57" s="60">
        <v>10250108201</v>
      </c>
      <c r="B57" s="61" t="s">
        <v>452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>
        <f t="shared" si="52"/>
        <v>0</v>
      </c>
      <c r="Q57" s="62">
        <v>4492425</v>
      </c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>
        <f t="shared" si="53"/>
        <v>4492425</v>
      </c>
      <c r="AE57" s="106">
        <v>10250108304</v>
      </c>
      <c r="AF57" s="107" t="s">
        <v>925</v>
      </c>
      <c r="AG57" s="132">
        <v>4492425</v>
      </c>
    </row>
    <row r="58" spans="1:33" x14ac:dyDescent="0.25">
      <c r="A58" s="60">
        <v>10250108202</v>
      </c>
      <c r="B58" s="61" t="s">
        <v>1130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>
        <f t="shared" si="52"/>
        <v>0</v>
      </c>
      <c r="Q58" s="62">
        <v>31107495</v>
      </c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>
        <f t="shared" si="53"/>
        <v>31107495</v>
      </c>
      <c r="AE58" s="106">
        <v>10250108305</v>
      </c>
      <c r="AF58" s="107" t="s">
        <v>466</v>
      </c>
      <c r="AG58" s="132">
        <v>31107495</v>
      </c>
    </row>
    <row r="59" spans="1:33" ht="45" x14ac:dyDescent="0.25">
      <c r="A59" s="60">
        <v>10250108203</v>
      </c>
      <c r="B59" s="61" t="s">
        <v>1131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>
        <f t="shared" si="52"/>
        <v>0</v>
      </c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>
        <f t="shared" si="53"/>
        <v>0</v>
      </c>
      <c r="AE59" s="106">
        <v>10250108306</v>
      </c>
      <c r="AF59" s="107" t="s">
        <v>468</v>
      </c>
      <c r="AG59" s="132"/>
    </row>
    <row r="60" spans="1:33" ht="30" x14ac:dyDescent="0.25">
      <c r="A60" s="60">
        <v>10250108204</v>
      </c>
      <c r="B60" s="61" t="s">
        <v>1132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>
        <f t="shared" si="52"/>
        <v>0</v>
      </c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>
        <f t="shared" si="53"/>
        <v>0</v>
      </c>
      <c r="AE60" s="106">
        <v>10250108309</v>
      </c>
      <c r="AF60" s="107" t="s">
        <v>926</v>
      </c>
      <c r="AG60" s="132"/>
    </row>
    <row r="61" spans="1:33" x14ac:dyDescent="0.25">
      <c r="A61" s="52">
        <v>102501083</v>
      </c>
      <c r="B61" s="53" t="s">
        <v>982</v>
      </c>
      <c r="C61" s="54">
        <f t="shared" ref="C61:N61" si="56">+C62+C63+C64+C65+C66+C67+C68+C69+C70</f>
        <v>0</v>
      </c>
      <c r="D61" s="54">
        <f t="shared" si="56"/>
        <v>0</v>
      </c>
      <c r="E61" s="54">
        <f t="shared" si="56"/>
        <v>0</v>
      </c>
      <c r="F61" s="54">
        <f t="shared" si="56"/>
        <v>0</v>
      </c>
      <c r="G61" s="54">
        <f t="shared" si="56"/>
        <v>0</v>
      </c>
      <c r="H61" s="54">
        <f t="shared" si="56"/>
        <v>0</v>
      </c>
      <c r="I61" s="54">
        <f t="shared" si="56"/>
        <v>0</v>
      </c>
      <c r="J61" s="54">
        <f t="shared" si="56"/>
        <v>0</v>
      </c>
      <c r="K61" s="54">
        <f t="shared" si="56"/>
        <v>0</v>
      </c>
      <c r="L61" s="54">
        <f t="shared" si="56"/>
        <v>0</v>
      </c>
      <c r="M61" s="54">
        <f t="shared" si="56"/>
        <v>0</v>
      </c>
      <c r="N61" s="54">
        <f t="shared" si="56"/>
        <v>0</v>
      </c>
      <c r="O61" s="54">
        <f t="shared" si="52"/>
        <v>0</v>
      </c>
      <c r="Q61" s="54"/>
      <c r="R61" s="54">
        <f t="shared" ref="R61:AB61" si="57">+R62+R63+R64+R65+R66+R67+R68+R69+R70</f>
        <v>0</v>
      </c>
      <c r="S61" s="54">
        <f t="shared" si="57"/>
        <v>0</v>
      </c>
      <c r="T61" s="54">
        <f t="shared" si="57"/>
        <v>0</v>
      </c>
      <c r="U61" s="54">
        <f t="shared" si="57"/>
        <v>0</v>
      </c>
      <c r="V61" s="54">
        <f t="shared" si="57"/>
        <v>0</v>
      </c>
      <c r="W61" s="54">
        <f t="shared" si="57"/>
        <v>0</v>
      </c>
      <c r="X61" s="54">
        <f t="shared" si="57"/>
        <v>0</v>
      </c>
      <c r="Y61" s="54">
        <f t="shared" si="57"/>
        <v>0</v>
      </c>
      <c r="Z61" s="54">
        <f t="shared" si="57"/>
        <v>0</v>
      </c>
      <c r="AA61" s="54">
        <f t="shared" si="57"/>
        <v>0</v>
      </c>
      <c r="AB61" s="54">
        <f t="shared" si="57"/>
        <v>0</v>
      </c>
      <c r="AC61" s="54">
        <f t="shared" si="53"/>
        <v>0</v>
      </c>
      <c r="AE61" s="106"/>
      <c r="AF61" s="107"/>
      <c r="AG61" s="132"/>
    </row>
    <row r="62" spans="1:33" x14ac:dyDescent="0.25">
      <c r="A62" s="60">
        <v>10250108301</v>
      </c>
      <c r="B62" s="61" t="s">
        <v>1133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>
        <f t="shared" si="52"/>
        <v>0</v>
      </c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>
        <f t="shared" si="53"/>
        <v>0</v>
      </c>
      <c r="AE62" s="106"/>
      <c r="AF62" s="107"/>
      <c r="AG62" s="132"/>
    </row>
    <row r="63" spans="1:33" x14ac:dyDescent="0.25">
      <c r="A63" s="60">
        <v>10250108302</v>
      </c>
      <c r="B63" s="61" t="s">
        <v>1134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>
        <f t="shared" si="52"/>
        <v>0</v>
      </c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>
        <f t="shared" si="53"/>
        <v>0</v>
      </c>
      <c r="AE63" s="106"/>
      <c r="AF63" s="107"/>
      <c r="AG63" s="132"/>
    </row>
    <row r="64" spans="1:33" x14ac:dyDescent="0.25">
      <c r="A64" s="60">
        <v>10250108303</v>
      </c>
      <c r="B64" s="61" t="s">
        <v>464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>
        <f t="shared" si="52"/>
        <v>0</v>
      </c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>
        <f t="shared" si="53"/>
        <v>0</v>
      </c>
      <c r="AE64" s="106"/>
      <c r="AF64" s="107"/>
      <c r="AG64" s="132"/>
    </row>
    <row r="65" spans="1:33" x14ac:dyDescent="0.25">
      <c r="A65" s="60">
        <v>10250108304</v>
      </c>
      <c r="B65" s="61" t="s">
        <v>925</v>
      </c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>
        <f t="shared" si="52"/>
        <v>0</v>
      </c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>
        <f t="shared" si="53"/>
        <v>0</v>
      </c>
      <c r="AE65" s="106"/>
      <c r="AF65" s="107"/>
      <c r="AG65" s="132"/>
    </row>
    <row r="66" spans="1:33" x14ac:dyDescent="0.25">
      <c r="A66" s="60">
        <v>10250108305</v>
      </c>
      <c r="B66" s="61" t="s">
        <v>466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>
        <f t="shared" si="52"/>
        <v>0</v>
      </c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>
        <f t="shared" si="53"/>
        <v>0</v>
      </c>
      <c r="AE66" s="106"/>
      <c r="AF66" s="107"/>
      <c r="AG66" s="132"/>
    </row>
    <row r="67" spans="1:33" x14ac:dyDescent="0.25">
      <c r="A67" s="60">
        <v>10250108306</v>
      </c>
      <c r="B67" s="61" t="s">
        <v>468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>
        <f t="shared" si="52"/>
        <v>0</v>
      </c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>
        <f t="shared" si="53"/>
        <v>0</v>
      </c>
      <c r="AE67" s="106"/>
      <c r="AF67" s="107"/>
      <c r="AG67" s="132"/>
    </row>
    <row r="68" spans="1:33" x14ac:dyDescent="0.25">
      <c r="A68" s="60">
        <v>10250108307</v>
      </c>
      <c r="B68" s="61" t="s">
        <v>992</v>
      </c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>
        <f t="shared" si="52"/>
        <v>0</v>
      </c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>
        <f t="shared" si="53"/>
        <v>0</v>
      </c>
      <c r="AE68" s="106"/>
      <c r="AF68" s="107"/>
      <c r="AG68" s="132"/>
    </row>
    <row r="69" spans="1:33" x14ac:dyDescent="0.25">
      <c r="A69" s="60">
        <v>10250108308</v>
      </c>
      <c r="B69" s="61" t="s">
        <v>994</v>
      </c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>
        <f t="shared" si="52"/>
        <v>0</v>
      </c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>
        <f t="shared" si="53"/>
        <v>0</v>
      </c>
      <c r="AE69" s="106"/>
      <c r="AF69" s="107"/>
      <c r="AG69" s="132"/>
    </row>
    <row r="70" spans="1:33" x14ac:dyDescent="0.25">
      <c r="A70" s="60">
        <v>10250108309</v>
      </c>
      <c r="B70" s="61" t="s">
        <v>926</v>
      </c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>
        <f t="shared" si="52"/>
        <v>0</v>
      </c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>
        <f t="shared" si="53"/>
        <v>0</v>
      </c>
      <c r="AE70" s="106"/>
      <c r="AF70" s="107"/>
      <c r="AG70" s="132"/>
    </row>
    <row r="71" spans="1:33" x14ac:dyDescent="0.25">
      <c r="A71" s="52">
        <v>102501084</v>
      </c>
      <c r="B71" s="53" t="s">
        <v>472</v>
      </c>
      <c r="C71" s="54">
        <f t="shared" ref="C71:N71" si="58">+C72+C73+C74+C75+C76+C77+C78</f>
        <v>0</v>
      </c>
      <c r="D71" s="54">
        <f t="shared" si="58"/>
        <v>0</v>
      </c>
      <c r="E71" s="54">
        <f t="shared" si="58"/>
        <v>0</v>
      </c>
      <c r="F71" s="54">
        <f t="shared" si="58"/>
        <v>0</v>
      </c>
      <c r="G71" s="54">
        <f t="shared" si="58"/>
        <v>0</v>
      </c>
      <c r="H71" s="54">
        <f t="shared" si="58"/>
        <v>0</v>
      </c>
      <c r="I71" s="54">
        <f t="shared" si="58"/>
        <v>0</v>
      </c>
      <c r="J71" s="54">
        <f t="shared" si="58"/>
        <v>0</v>
      </c>
      <c r="K71" s="54">
        <f t="shared" si="58"/>
        <v>0</v>
      </c>
      <c r="L71" s="54">
        <f t="shared" si="58"/>
        <v>0</v>
      </c>
      <c r="M71" s="54">
        <f t="shared" si="58"/>
        <v>0</v>
      </c>
      <c r="N71" s="54">
        <f t="shared" si="58"/>
        <v>0</v>
      </c>
      <c r="O71" s="54">
        <f t="shared" si="52"/>
        <v>0</v>
      </c>
      <c r="Q71" s="54">
        <v>108400</v>
      </c>
      <c r="R71" s="54">
        <f t="shared" ref="R71:AB71" si="59">+R72+R73+R74+R75+R76+R77+R78</f>
        <v>0</v>
      </c>
      <c r="S71" s="54">
        <f t="shared" si="59"/>
        <v>0</v>
      </c>
      <c r="T71" s="54">
        <f t="shared" si="59"/>
        <v>0</v>
      </c>
      <c r="U71" s="54">
        <f t="shared" si="59"/>
        <v>0</v>
      </c>
      <c r="V71" s="54">
        <f t="shared" si="59"/>
        <v>0</v>
      </c>
      <c r="W71" s="54">
        <f t="shared" si="59"/>
        <v>0</v>
      </c>
      <c r="X71" s="54">
        <f t="shared" si="59"/>
        <v>0</v>
      </c>
      <c r="Y71" s="54">
        <f t="shared" si="59"/>
        <v>0</v>
      </c>
      <c r="Z71" s="54">
        <f t="shared" si="59"/>
        <v>0</v>
      </c>
      <c r="AA71" s="54">
        <f t="shared" si="59"/>
        <v>0</v>
      </c>
      <c r="AB71" s="54">
        <f t="shared" si="59"/>
        <v>0</v>
      </c>
      <c r="AC71" s="54">
        <f t="shared" si="53"/>
        <v>108400</v>
      </c>
      <c r="AE71" s="99">
        <v>102501084</v>
      </c>
      <c r="AF71" s="82" t="s">
        <v>472</v>
      </c>
      <c r="AG71" s="127">
        <v>108400</v>
      </c>
    </row>
    <row r="72" spans="1:33" x14ac:dyDescent="0.25">
      <c r="A72" s="60">
        <v>10250108401</v>
      </c>
      <c r="B72" s="61" t="s">
        <v>474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>
        <f t="shared" si="52"/>
        <v>0</v>
      </c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>
        <f t="shared" si="53"/>
        <v>0</v>
      </c>
      <c r="AE72" s="99"/>
      <c r="AF72" s="82"/>
      <c r="AG72" s="127"/>
    </row>
    <row r="73" spans="1:33" x14ac:dyDescent="0.25">
      <c r="A73" s="60">
        <v>10250108402</v>
      </c>
      <c r="B73" s="61" t="s">
        <v>476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>
        <f t="shared" si="52"/>
        <v>0</v>
      </c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>
        <f t="shared" si="53"/>
        <v>0</v>
      </c>
      <c r="AE73" s="99"/>
      <c r="AF73" s="82"/>
      <c r="AG73" s="127"/>
    </row>
    <row r="74" spans="1:33" x14ac:dyDescent="0.25">
      <c r="A74" s="60">
        <v>10250108403</v>
      </c>
      <c r="B74" s="61" t="s">
        <v>1000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>
        <f t="shared" si="52"/>
        <v>0</v>
      </c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>
        <f t="shared" si="53"/>
        <v>0</v>
      </c>
      <c r="AE74" s="99"/>
      <c r="AF74" s="82"/>
      <c r="AG74" s="127"/>
    </row>
    <row r="75" spans="1:33" x14ac:dyDescent="0.25">
      <c r="A75" s="60">
        <v>10250108404</v>
      </c>
      <c r="B75" s="61" t="s">
        <v>1002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>
        <f t="shared" si="52"/>
        <v>0</v>
      </c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>
        <f t="shared" si="53"/>
        <v>0</v>
      </c>
      <c r="AE75" s="99"/>
      <c r="AF75" s="82"/>
      <c r="AG75" s="127"/>
    </row>
    <row r="76" spans="1:33" x14ac:dyDescent="0.25">
      <c r="A76" s="60">
        <v>10250108405</v>
      </c>
      <c r="B76" s="61" t="s">
        <v>927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>
        <f t="shared" si="52"/>
        <v>0</v>
      </c>
      <c r="Q76" s="62">
        <v>108400</v>
      </c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>
        <f t="shared" si="53"/>
        <v>108400</v>
      </c>
      <c r="AE76" s="108">
        <v>10250108405</v>
      </c>
      <c r="AF76" s="107" t="s">
        <v>927</v>
      </c>
      <c r="AG76" s="132">
        <v>108400</v>
      </c>
    </row>
    <row r="77" spans="1:33" x14ac:dyDescent="0.25">
      <c r="A77" s="60">
        <v>10250108406</v>
      </c>
      <c r="B77" s="61" t="s">
        <v>1005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>
        <f t="shared" si="52"/>
        <v>0</v>
      </c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>
        <f t="shared" si="53"/>
        <v>0</v>
      </c>
      <c r="AE77" s="108"/>
      <c r="AF77" s="107"/>
      <c r="AG77" s="132"/>
    </row>
    <row r="78" spans="1:33" x14ac:dyDescent="0.25">
      <c r="A78" s="60">
        <v>102501086</v>
      </c>
      <c r="B78" s="61" t="s">
        <v>843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>
        <f t="shared" si="52"/>
        <v>0</v>
      </c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>
        <f t="shared" si="53"/>
        <v>0</v>
      </c>
      <c r="AE78" s="108"/>
      <c r="AF78" s="107"/>
      <c r="AG78" s="132"/>
    </row>
    <row r="79" spans="1:33" x14ac:dyDescent="0.25">
      <c r="A79" s="52">
        <v>10250109</v>
      </c>
      <c r="B79" s="53" t="s">
        <v>524</v>
      </c>
      <c r="C79" s="54">
        <f t="shared" ref="C79:N79" si="60">+C80+C83+C89</f>
        <v>0</v>
      </c>
      <c r="D79" s="54">
        <f t="shared" si="60"/>
        <v>0</v>
      </c>
      <c r="E79" s="54">
        <f t="shared" si="60"/>
        <v>0</v>
      </c>
      <c r="F79" s="54">
        <f t="shared" si="60"/>
        <v>0</v>
      </c>
      <c r="G79" s="54">
        <f t="shared" si="60"/>
        <v>0</v>
      </c>
      <c r="H79" s="54">
        <f t="shared" si="60"/>
        <v>0</v>
      </c>
      <c r="I79" s="54">
        <f t="shared" si="60"/>
        <v>0</v>
      </c>
      <c r="J79" s="54">
        <f t="shared" si="60"/>
        <v>0</v>
      </c>
      <c r="K79" s="54">
        <f t="shared" si="60"/>
        <v>0</v>
      </c>
      <c r="L79" s="54">
        <f t="shared" si="60"/>
        <v>0</v>
      </c>
      <c r="M79" s="54">
        <f t="shared" si="60"/>
        <v>0</v>
      </c>
      <c r="N79" s="54">
        <f t="shared" si="60"/>
        <v>0</v>
      </c>
      <c r="O79" s="54">
        <f t="shared" si="52"/>
        <v>0</v>
      </c>
      <c r="Q79" s="54">
        <v>74665200</v>
      </c>
      <c r="R79" s="54">
        <f t="shared" ref="R79:AB79" si="61">+R80+R83+R89</f>
        <v>0</v>
      </c>
      <c r="S79" s="54">
        <f t="shared" si="61"/>
        <v>0</v>
      </c>
      <c r="T79" s="54">
        <f t="shared" si="61"/>
        <v>0</v>
      </c>
      <c r="U79" s="54">
        <f t="shared" si="61"/>
        <v>0</v>
      </c>
      <c r="V79" s="54">
        <f t="shared" si="61"/>
        <v>0</v>
      </c>
      <c r="W79" s="54">
        <f t="shared" si="61"/>
        <v>0</v>
      </c>
      <c r="X79" s="54">
        <f t="shared" si="61"/>
        <v>0</v>
      </c>
      <c r="Y79" s="54">
        <f t="shared" si="61"/>
        <v>0</v>
      </c>
      <c r="Z79" s="54">
        <f t="shared" si="61"/>
        <v>0</v>
      </c>
      <c r="AA79" s="54">
        <f t="shared" si="61"/>
        <v>0</v>
      </c>
      <c r="AB79" s="54">
        <f t="shared" si="61"/>
        <v>0</v>
      </c>
      <c r="AC79" s="54">
        <f t="shared" si="53"/>
        <v>74665200</v>
      </c>
      <c r="AE79" s="149" t="s">
        <v>928</v>
      </c>
      <c r="AF79" s="149" t="s">
        <v>929</v>
      </c>
      <c r="AG79" s="150">
        <v>74665200</v>
      </c>
    </row>
    <row r="80" spans="1:33" x14ac:dyDescent="0.25">
      <c r="A80" s="57">
        <v>102501092</v>
      </c>
      <c r="B80" s="58" t="s">
        <v>526</v>
      </c>
      <c r="C80" s="55">
        <f t="shared" ref="C80:N80" si="62">+C81+C82</f>
        <v>0</v>
      </c>
      <c r="D80" s="55">
        <f t="shared" si="62"/>
        <v>0</v>
      </c>
      <c r="E80" s="55">
        <f t="shared" si="62"/>
        <v>0</v>
      </c>
      <c r="F80" s="55">
        <f t="shared" si="62"/>
        <v>0</v>
      </c>
      <c r="G80" s="55">
        <f t="shared" si="62"/>
        <v>0</v>
      </c>
      <c r="H80" s="55">
        <f t="shared" si="62"/>
        <v>0</v>
      </c>
      <c r="I80" s="55">
        <f t="shared" si="62"/>
        <v>0</v>
      </c>
      <c r="J80" s="55">
        <f t="shared" si="62"/>
        <v>0</v>
      </c>
      <c r="K80" s="55">
        <f t="shared" si="62"/>
        <v>0</v>
      </c>
      <c r="L80" s="55">
        <f t="shared" si="62"/>
        <v>0</v>
      </c>
      <c r="M80" s="55">
        <f t="shared" si="62"/>
        <v>0</v>
      </c>
      <c r="N80" s="55">
        <f t="shared" si="62"/>
        <v>0</v>
      </c>
      <c r="O80" s="55">
        <f t="shared" si="52"/>
        <v>0</v>
      </c>
      <c r="Q80" s="55">
        <v>74665200</v>
      </c>
      <c r="R80" s="55">
        <f t="shared" ref="R80:AB80" si="63">+R81+R82</f>
        <v>0</v>
      </c>
      <c r="S80" s="55">
        <f t="shared" si="63"/>
        <v>0</v>
      </c>
      <c r="T80" s="55">
        <f t="shared" si="63"/>
        <v>0</v>
      </c>
      <c r="U80" s="55">
        <f t="shared" si="63"/>
        <v>0</v>
      </c>
      <c r="V80" s="55">
        <f t="shared" si="63"/>
        <v>0</v>
      </c>
      <c r="W80" s="55">
        <f t="shared" si="63"/>
        <v>0</v>
      </c>
      <c r="X80" s="55">
        <f t="shared" si="63"/>
        <v>0</v>
      </c>
      <c r="Y80" s="55">
        <f t="shared" si="63"/>
        <v>0</v>
      </c>
      <c r="Z80" s="55">
        <f t="shared" si="63"/>
        <v>0</v>
      </c>
      <c r="AA80" s="55">
        <f t="shared" si="63"/>
        <v>0</v>
      </c>
      <c r="AB80" s="55">
        <f t="shared" si="63"/>
        <v>0</v>
      </c>
      <c r="AC80" s="55">
        <f t="shared" si="53"/>
        <v>74665200</v>
      </c>
      <c r="AE80" s="82" t="s">
        <v>930</v>
      </c>
      <c r="AF80" s="82" t="s">
        <v>526</v>
      </c>
      <c r="AG80" s="127">
        <v>74665200</v>
      </c>
    </row>
    <row r="81" spans="1:33" x14ac:dyDescent="0.25">
      <c r="A81" s="60">
        <v>10250109205</v>
      </c>
      <c r="B81" s="61" t="s">
        <v>528</v>
      </c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>
        <f t="shared" si="52"/>
        <v>0</v>
      </c>
      <c r="Q81" s="62">
        <v>74665200</v>
      </c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>
        <f t="shared" si="53"/>
        <v>74665200</v>
      </c>
      <c r="AE81" s="90" t="s">
        <v>931</v>
      </c>
      <c r="AF81" s="92" t="s">
        <v>932</v>
      </c>
      <c r="AG81" s="132">
        <v>74665200</v>
      </c>
    </row>
    <row r="82" spans="1:33" x14ac:dyDescent="0.25">
      <c r="A82" s="60">
        <v>10250109209</v>
      </c>
      <c r="B82" s="61" t="s">
        <v>530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>
        <f t="shared" si="52"/>
        <v>0</v>
      </c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>
        <f t="shared" si="53"/>
        <v>0</v>
      </c>
      <c r="AE82" s="92" t="s">
        <v>933</v>
      </c>
      <c r="AF82" s="92" t="s">
        <v>530</v>
      </c>
      <c r="AG82" s="132"/>
    </row>
    <row r="83" spans="1:33" x14ac:dyDescent="0.25">
      <c r="A83" s="52">
        <v>102501093</v>
      </c>
      <c r="B83" s="53" t="s">
        <v>532</v>
      </c>
      <c r="C83" s="54">
        <f t="shared" ref="C83:N83" si="64">+C84+C85+C86+C87+C88</f>
        <v>0</v>
      </c>
      <c r="D83" s="54">
        <f t="shared" si="64"/>
        <v>0</v>
      </c>
      <c r="E83" s="54">
        <f t="shared" si="64"/>
        <v>0</v>
      </c>
      <c r="F83" s="54">
        <f t="shared" si="64"/>
        <v>0</v>
      </c>
      <c r="G83" s="54">
        <f t="shared" si="64"/>
        <v>0</v>
      </c>
      <c r="H83" s="54">
        <f t="shared" si="64"/>
        <v>0</v>
      </c>
      <c r="I83" s="54">
        <f t="shared" si="64"/>
        <v>0</v>
      </c>
      <c r="J83" s="54">
        <f t="shared" si="64"/>
        <v>0</v>
      </c>
      <c r="K83" s="54">
        <f t="shared" si="64"/>
        <v>0</v>
      </c>
      <c r="L83" s="54">
        <f t="shared" si="64"/>
        <v>0</v>
      </c>
      <c r="M83" s="54">
        <f t="shared" si="64"/>
        <v>0</v>
      </c>
      <c r="N83" s="54">
        <f t="shared" si="64"/>
        <v>0</v>
      </c>
      <c r="O83" s="54">
        <f t="shared" si="52"/>
        <v>0</v>
      </c>
      <c r="Q83" s="54">
        <v>0</v>
      </c>
      <c r="R83" s="54">
        <f t="shared" ref="R83:AB83" si="65">+R84+R85+R86+R87+R88</f>
        <v>0</v>
      </c>
      <c r="S83" s="54">
        <f t="shared" si="65"/>
        <v>0</v>
      </c>
      <c r="T83" s="54">
        <f t="shared" si="65"/>
        <v>0</v>
      </c>
      <c r="U83" s="54">
        <f t="shared" si="65"/>
        <v>0</v>
      </c>
      <c r="V83" s="54">
        <f t="shared" si="65"/>
        <v>0</v>
      </c>
      <c r="W83" s="54">
        <f t="shared" si="65"/>
        <v>0</v>
      </c>
      <c r="X83" s="54">
        <f t="shared" si="65"/>
        <v>0</v>
      </c>
      <c r="Y83" s="54">
        <f t="shared" si="65"/>
        <v>0</v>
      </c>
      <c r="Z83" s="54">
        <f t="shared" si="65"/>
        <v>0</v>
      </c>
      <c r="AA83" s="54">
        <f t="shared" si="65"/>
        <v>0</v>
      </c>
      <c r="AB83" s="54">
        <f t="shared" si="65"/>
        <v>0</v>
      </c>
      <c r="AC83" s="54">
        <f t="shared" si="53"/>
        <v>0</v>
      </c>
      <c r="AE83" s="82" t="s">
        <v>934</v>
      </c>
      <c r="AF83" s="82" t="s">
        <v>532</v>
      </c>
      <c r="AG83" s="127">
        <v>0</v>
      </c>
    </row>
    <row r="84" spans="1:33" x14ac:dyDescent="0.25">
      <c r="A84" s="60">
        <v>10250109301</v>
      </c>
      <c r="B84" s="61" t="s">
        <v>936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>
        <f t="shared" si="52"/>
        <v>0</v>
      </c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>
        <f t="shared" si="53"/>
        <v>0</v>
      </c>
      <c r="AE84" s="92" t="s">
        <v>935</v>
      </c>
      <c r="AF84" s="92" t="s">
        <v>936</v>
      </c>
      <c r="AG84" s="132"/>
    </row>
    <row r="85" spans="1:33" x14ac:dyDescent="0.25">
      <c r="A85" s="60">
        <v>10250109302</v>
      </c>
      <c r="B85" s="61" t="s">
        <v>1135</v>
      </c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>
        <f t="shared" si="52"/>
        <v>0</v>
      </c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>
        <f t="shared" si="53"/>
        <v>0</v>
      </c>
      <c r="AE85" s="92"/>
      <c r="AF85" s="92"/>
      <c r="AG85" s="132"/>
    </row>
    <row r="86" spans="1:33" x14ac:dyDescent="0.25">
      <c r="A86" s="60">
        <v>10250109303</v>
      </c>
      <c r="B86" s="61" t="s">
        <v>534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>
        <f t="shared" si="52"/>
        <v>0</v>
      </c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>
        <f t="shared" si="53"/>
        <v>0</v>
      </c>
      <c r="AE86" s="92"/>
      <c r="AF86" s="92"/>
      <c r="AG86" s="132"/>
    </row>
    <row r="87" spans="1:33" x14ac:dyDescent="0.25">
      <c r="A87" s="60">
        <v>10250109304</v>
      </c>
      <c r="B87" s="61" t="s">
        <v>1136</v>
      </c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>
        <f t="shared" si="52"/>
        <v>0</v>
      </c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>
        <f t="shared" si="53"/>
        <v>0</v>
      </c>
      <c r="AE87" s="92"/>
      <c r="AF87" s="92"/>
      <c r="AG87" s="132"/>
    </row>
    <row r="88" spans="1:33" x14ac:dyDescent="0.25">
      <c r="A88" s="60">
        <v>10250109305</v>
      </c>
      <c r="B88" s="61" t="s">
        <v>1137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>
        <f t="shared" si="52"/>
        <v>0</v>
      </c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>
        <f t="shared" si="53"/>
        <v>0</v>
      </c>
      <c r="AE88" s="92"/>
      <c r="AF88" s="92"/>
      <c r="AG88" s="132"/>
    </row>
    <row r="89" spans="1:33" x14ac:dyDescent="0.25">
      <c r="A89" s="52">
        <v>102501096</v>
      </c>
      <c r="B89" s="53" t="s">
        <v>938</v>
      </c>
      <c r="C89" s="54">
        <f t="shared" ref="C89:N89" si="66">+C90+C91+C92+C93+C94+C95+C96</f>
        <v>0</v>
      </c>
      <c r="D89" s="54">
        <f t="shared" si="66"/>
        <v>0</v>
      </c>
      <c r="E89" s="54">
        <f t="shared" si="66"/>
        <v>0</v>
      </c>
      <c r="F89" s="54">
        <f t="shared" si="66"/>
        <v>0</v>
      </c>
      <c r="G89" s="54">
        <f t="shared" si="66"/>
        <v>0</v>
      </c>
      <c r="H89" s="54">
        <f t="shared" si="66"/>
        <v>0</v>
      </c>
      <c r="I89" s="54">
        <f t="shared" si="66"/>
        <v>0</v>
      </c>
      <c r="J89" s="54">
        <f t="shared" si="66"/>
        <v>0</v>
      </c>
      <c r="K89" s="54">
        <f t="shared" si="66"/>
        <v>0</v>
      </c>
      <c r="L89" s="54">
        <f t="shared" si="66"/>
        <v>0</v>
      </c>
      <c r="M89" s="54">
        <f t="shared" si="66"/>
        <v>0</v>
      </c>
      <c r="N89" s="54">
        <f t="shared" si="66"/>
        <v>0</v>
      </c>
      <c r="O89" s="54">
        <f t="shared" si="52"/>
        <v>0</v>
      </c>
      <c r="Q89" s="54">
        <v>0</v>
      </c>
      <c r="R89" s="54">
        <f t="shared" ref="R89:AB89" si="67">+R90+R91+R92+R93+R94+R95+R96</f>
        <v>0</v>
      </c>
      <c r="S89" s="54">
        <f t="shared" si="67"/>
        <v>0</v>
      </c>
      <c r="T89" s="54">
        <f t="shared" si="67"/>
        <v>0</v>
      </c>
      <c r="U89" s="54">
        <f t="shared" si="67"/>
        <v>0</v>
      </c>
      <c r="V89" s="54">
        <f t="shared" si="67"/>
        <v>0</v>
      </c>
      <c r="W89" s="54">
        <f t="shared" si="67"/>
        <v>0</v>
      </c>
      <c r="X89" s="54">
        <f t="shared" si="67"/>
        <v>0</v>
      </c>
      <c r="Y89" s="54">
        <f t="shared" si="67"/>
        <v>0</v>
      </c>
      <c r="Z89" s="54">
        <f t="shared" si="67"/>
        <v>0</v>
      </c>
      <c r="AA89" s="54">
        <f t="shared" si="67"/>
        <v>0</v>
      </c>
      <c r="AB89" s="54">
        <f t="shared" si="67"/>
        <v>0</v>
      </c>
      <c r="AC89" s="54">
        <f t="shared" si="53"/>
        <v>0</v>
      </c>
      <c r="AE89" s="82" t="s">
        <v>937</v>
      </c>
      <c r="AF89" s="82" t="s">
        <v>938</v>
      </c>
      <c r="AG89" s="127">
        <v>0</v>
      </c>
    </row>
    <row r="90" spans="1:33" x14ac:dyDescent="0.25">
      <c r="A90" s="60">
        <v>10250109601</v>
      </c>
      <c r="B90" s="61" t="s">
        <v>1138</v>
      </c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>
        <f t="shared" si="52"/>
        <v>0</v>
      </c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>
        <f t="shared" si="53"/>
        <v>0</v>
      </c>
      <c r="AE90" s="82"/>
      <c r="AF90" s="82"/>
      <c r="AG90" s="127"/>
    </row>
    <row r="91" spans="1:33" x14ac:dyDescent="0.25">
      <c r="A91" s="60">
        <v>10250109602</v>
      </c>
      <c r="B91" s="61" t="s">
        <v>1139</v>
      </c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>
        <f t="shared" si="52"/>
        <v>0</v>
      </c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>
        <f t="shared" si="53"/>
        <v>0</v>
      </c>
      <c r="AE91" s="82"/>
      <c r="AF91" s="82"/>
      <c r="AG91" s="127"/>
    </row>
    <row r="92" spans="1:33" x14ac:dyDescent="0.25">
      <c r="A92" s="60">
        <v>10250109603</v>
      </c>
      <c r="B92" s="61" t="s">
        <v>1140</v>
      </c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>
        <f t="shared" si="52"/>
        <v>0</v>
      </c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>
        <f t="shared" si="53"/>
        <v>0</v>
      </c>
      <c r="AE92" s="82"/>
      <c r="AF92" s="82"/>
      <c r="AG92" s="127"/>
    </row>
    <row r="93" spans="1:33" x14ac:dyDescent="0.25">
      <c r="A93" s="60">
        <v>10250109604</v>
      </c>
      <c r="B93" s="61" t="s">
        <v>940</v>
      </c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>
        <f t="shared" si="52"/>
        <v>0</v>
      </c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>
        <f t="shared" si="53"/>
        <v>0</v>
      </c>
      <c r="AE93" s="90" t="s">
        <v>939</v>
      </c>
      <c r="AF93" s="92" t="s">
        <v>940</v>
      </c>
      <c r="AG93" s="132"/>
    </row>
    <row r="94" spans="1:33" x14ac:dyDescent="0.25">
      <c r="A94" s="60">
        <v>10250109605</v>
      </c>
      <c r="B94" s="61" t="s">
        <v>1141</v>
      </c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>
        <f t="shared" si="52"/>
        <v>0</v>
      </c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>
        <f t="shared" si="53"/>
        <v>0</v>
      </c>
      <c r="AE94" s="90"/>
      <c r="AF94" s="92"/>
      <c r="AG94" s="132"/>
    </row>
    <row r="95" spans="1:33" x14ac:dyDescent="0.25">
      <c r="A95" s="60">
        <v>10250109606</v>
      </c>
      <c r="B95" s="61" t="s">
        <v>1142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>
        <f t="shared" si="52"/>
        <v>0</v>
      </c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>
        <f t="shared" si="53"/>
        <v>0</v>
      </c>
      <c r="AE95" s="90"/>
      <c r="AF95" s="92"/>
      <c r="AG95" s="132"/>
    </row>
    <row r="96" spans="1:33" x14ac:dyDescent="0.25">
      <c r="A96" s="60">
        <v>10250109609</v>
      </c>
      <c r="B96" s="61" t="s">
        <v>1143</v>
      </c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>
        <f t="shared" si="52"/>
        <v>0</v>
      </c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>
        <f t="shared" si="53"/>
        <v>0</v>
      </c>
      <c r="AE96" s="90"/>
      <c r="AF96" s="92"/>
      <c r="AG96" s="132"/>
    </row>
    <row r="97" spans="1:33" x14ac:dyDescent="0.25">
      <c r="A97" s="52">
        <v>102502</v>
      </c>
      <c r="B97" s="53" t="s">
        <v>942</v>
      </c>
      <c r="C97" s="54">
        <f t="shared" ref="C97:N97" si="68">+C98+C122+C145+C210+C272+C284+C319+C327+C350</f>
        <v>347825569.58157212</v>
      </c>
      <c r="D97" s="54">
        <f t="shared" si="68"/>
        <v>1832082353.0815721</v>
      </c>
      <c r="E97" s="54">
        <f t="shared" si="68"/>
        <v>769909367.46408415</v>
      </c>
      <c r="F97" s="54">
        <f t="shared" si="68"/>
        <v>438657046.58157206</v>
      </c>
      <c r="G97" s="54">
        <f t="shared" si="68"/>
        <v>361265172.05152375</v>
      </c>
      <c r="H97" s="54">
        <f t="shared" si="68"/>
        <v>280629982.58157212</v>
      </c>
      <c r="I97" s="54">
        <f t="shared" si="68"/>
        <v>1943153983.8465953</v>
      </c>
      <c r="J97" s="54">
        <f t="shared" si="68"/>
        <v>588248171.46408415</v>
      </c>
      <c r="K97" s="54">
        <f t="shared" si="68"/>
        <v>612536653.58157218</v>
      </c>
      <c r="L97" s="54">
        <f t="shared" si="68"/>
        <v>263183118.42161843</v>
      </c>
      <c r="M97" s="54">
        <f t="shared" si="68"/>
        <v>329157189.66308087</v>
      </c>
      <c r="N97" s="54">
        <f t="shared" si="68"/>
        <v>170807069.58157215</v>
      </c>
      <c r="O97" s="54">
        <f t="shared" si="52"/>
        <v>7937455677.9004211</v>
      </c>
      <c r="Q97" s="54">
        <v>300850</v>
      </c>
      <c r="R97" s="54">
        <f t="shared" ref="R97:AB97" si="69">+R98+R122+R145+R210+R272+R284+R319+R327+R350</f>
        <v>0</v>
      </c>
      <c r="S97" s="54">
        <f t="shared" si="69"/>
        <v>0</v>
      </c>
      <c r="T97" s="54">
        <f t="shared" si="69"/>
        <v>0</v>
      </c>
      <c r="U97" s="54">
        <f t="shared" si="69"/>
        <v>0</v>
      </c>
      <c r="V97" s="54">
        <f t="shared" si="69"/>
        <v>0</v>
      </c>
      <c r="W97" s="54">
        <f t="shared" si="69"/>
        <v>0</v>
      </c>
      <c r="X97" s="54">
        <f t="shared" si="69"/>
        <v>0</v>
      </c>
      <c r="Y97" s="54">
        <f t="shared" si="69"/>
        <v>0</v>
      </c>
      <c r="Z97" s="54">
        <f t="shared" si="69"/>
        <v>0</v>
      </c>
      <c r="AA97" s="54">
        <f t="shared" si="69"/>
        <v>0</v>
      </c>
      <c r="AB97" s="54">
        <f t="shared" si="69"/>
        <v>0</v>
      </c>
      <c r="AC97" s="54">
        <f t="shared" si="53"/>
        <v>300850</v>
      </c>
      <c r="AE97" s="149" t="s">
        <v>941</v>
      </c>
      <c r="AF97" s="149" t="s">
        <v>942</v>
      </c>
      <c r="AG97" s="150">
        <v>300850</v>
      </c>
    </row>
    <row r="98" spans="1:33" x14ac:dyDescent="0.25">
      <c r="A98" s="57">
        <v>10250200</v>
      </c>
      <c r="B98" s="58" t="s">
        <v>231</v>
      </c>
      <c r="C98" s="55">
        <f t="shared" ref="C98:N98" si="70">+C99+C109+C115+C118</f>
        <v>111207705.01332951</v>
      </c>
      <c r="D98" s="55">
        <f t="shared" si="70"/>
        <v>23207705.013329502</v>
      </c>
      <c r="E98" s="55">
        <f t="shared" si="70"/>
        <v>107207705.01332951</v>
      </c>
      <c r="F98" s="55">
        <f t="shared" si="70"/>
        <v>16207705.013329502</v>
      </c>
      <c r="G98" s="55">
        <f t="shared" si="70"/>
        <v>108207705.01332951</v>
      </c>
      <c r="H98" s="55">
        <f t="shared" si="70"/>
        <v>23480205.013329502</v>
      </c>
      <c r="I98" s="55">
        <f t="shared" si="70"/>
        <v>114207705.01332951</v>
      </c>
      <c r="J98" s="55">
        <f t="shared" si="70"/>
        <v>37207705.013329506</v>
      </c>
      <c r="K98" s="55">
        <f t="shared" si="70"/>
        <v>148214722.01332951</v>
      </c>
      <c r="L98" s="55">
        <f t="shared" si="70"/>
        <v>18757704.853375431</v>
      </c>
      <c r="M98" s="55">
        <f t="shared" si="70"/>
        <v>118207705.01332951</v>
      </c>
      <c r="N98" s="55">
        <f t="shared" si="70"/>
        <v>21379205.013329502</v>
      </c>
      <c r="O98" s="55">
        <f t="shared" si="52"/>
        <v>847493477</v>
      </c>
      <c r="Q98" s="55">
        <v>300850</v>
      </c>
      <c r="R98" s="55">
        <f t="shared" ref="R98:AB98" si="71">+R99+R109+R115+R118</f>
        <v>0</v>
      </c>
      <c r="S98" s="55">
        <f t="shared" si="71"/>
        <v>0</v>
      </c>
      <c r="T98" s="55">
        <f t="shared" si="71"/>
        <v>0</v>
      </c>
      <c r="U98" s="55">
        <f t="shared" si="71"/>
        <v>0</v>
      </c>
      <c r="V98" s="55">
        <f t="shared" si="71"/>
        <v>0</v>
      </c>
      <c r="W98" s="55">
        <f t="shared" si="71"/>
        <v>0</v>
      </c>
      <c r="X98" s="55">
        <f t="shared" si="71"/>
        <v>0</v>
      </c>
      <c r="Y98" s="55">
        <f t="shared" si="71"/>
        <v>0</v>
      </c>
      <c r="Z98" s="55">
        <f t="shared" si="71"/>
        <v>0</v>
      </c>
      <c r="AA98" s="55">
        <f t="shared" si="71"/>
        <v>0</v>
      </c>
      <c r="AB98" s="55">
        <f t="shared" si="71"/>
        <v>0</v>
      </c>
      <c r="AC98" s="55">
        <f t="shared" si="53"/>
        <v>300850</v>
      </c>
      <c r="AE98" s="149" t="s">
        <v>943</v>
      </c>
      <c r="AF98" s="149" t="s">
        <v>944</v>
      </c>
      <c r="AG98" s="150">
        <v>300850</v>
      </c>
    </row>
    <row r="99" spans="1:33" x14ac:dyDescent="0.25">
      <c r="A99" s="57">
        <v>102502001</v>
      </c>
      <c r="B99" s="58" t="s">
        <v>233</v>
      </c>
      <c r="C99" s="55">
        <f t="shared" ref="C99:N99" si="72">+C100+C101+C102+C103+C104+C105+C106+C107+C108</f>
        <v>95000000</v>
      </c>
      <c r="D99" s="55">
        <f t="shared" si="72"/>
        <v>7000000</v>
      </c>
      <c r="E99" s="55">
        <f t="shared" si="72"/>
        <v>91000000</v>
      </c>
      <c r="F99" s="55">
        <f t="shared" si="72"/>
        <v>0</v>
      </c>
      <c r="G99" s="55">
        <f t="shared" si="72"/>
        <v>92000000</v>
      </c>
      <c r="H99" s="55">
        <f t="shared" si="72"/>
        <v>7272500</v>
      </c>
      <c r="I99" s="55">
        <f t="shared" si="72"/>
        <v>98000000</v>
      </c>
      <c r="J99" s="55">
        <f t="shared" si="72"/>
        <v>21000000</v>
      </c>
      <c r="K99" s="55">
        <f t="shared" si="72"/>
        <v>132007017</v>
      </c>
      <c r="L99" s="55">
        <f t="shared" si="72"/>
        <v>2549999.840045929</v>
      </c>
      <c r="M99" s="55">
        <f t="shared" si="72"/>
        <v>102000000</v>
      </c>
      <c r="N99" s="55">
        <f t="shared" si="72"/>
        <v>5171500</v>
      </c>
      <c r="O99" s="55">
        <f t="shared" si="52"/>
        <v>653001016.84004593</v>
      </c>
      <c r="Q99" s="55">
        <v>0</v>
      </c>
      <c r="R99" s="55">
        <f t="shared" ref="R99:AB99" si="73">+R100+R101+R102+R103+R104+R105+R106+R107+R108</f>
        <v>0</v>
      </c>
      <c r="S99" s="55">
        <f t="shared" si="73"/>
        <v>0</v>
      </c>
      <c r="T99" s="55">
        <f t="shared" si="73"/>
        <v>0</v>
      </c>
      <c r="U99" s="55">
        <f t="shared" si="73"/>
        <v>0</v>
      </c>
      <c r="V99" s="55">
        <f t="shared" si="73"/>
        <v>0</v>
      </c>
      <c r="W99" s="55">
        <f t="shared" si="73"/>
        <v>0</v>
      </c>
      <c r="X99" s="55">
        <f t="shared" si="73"/>
        <v>0</v>
      </c>
      <c r="Y99" s="55">
        <f t="shared" si="73"/>
        <v>0</v>
      </c>
      <c r="Z99" s="55">
        <f t="shared" si="73"/>
        <v>0</v>
      </c>
      <c r="AA99" s="55">
        <f t="shared" si="73"/>
        <v>0</v>
      </c>
      <c r="AB99" s="55">
        <f t="shared" si="73"/>
        <v>0</v>
      </c>
      <c r="AC99" s="55">
        <f t="shared" si="53"/>
        <v>0</v>
      </c>
      <c r="AE99" s="82" t="s">
        <v>945</v>
      </c>
      <c r="AF99" s="82" t="s">
        <v>233</v>
      </c>
      <c r="AG99" s="127">
        <v>0</v>
      </c>
    </row>
    <row r="100" spans="1:33" x14ac:dyDescent="0.25">
      <c r="A100" s="60">
        <v>10250200101</v>
      </c>
      <c r="B100" s="61" t="s">
        <v>947</v>
      </c>
      <c r="C100" s="62">
        <v>95000000</v>
      </c>
      <c r="D100" s="62">
        <v>0</v>
      </c>
      <c r="E100" s="62">
        <v>91000000</v>
      </c>
      <c r="F100" s="62">
        <v>0</v>
      </c>
      <c r="G100" s="62">
        <v>92000000</v>
      </c>
      <c r="H100" s="62">
        <v>0</v>
      </c>
      <c r="I100" s="62">
        <v>98000000</v>
      </c>
      <c r="J100" s="62">
        <v>0</v>
      </c>
      <c r="K100" s="62">
        <v>110635294</v>
      </c>
      <c r="L100" s="62">
        <v>0</v>
      </c>
      <c r="M100" s="62">
        <v>95000000</v>
      </c>
      <c r="N100" s="62">
        <v>0</v>
      </c>
      <c r="O100" s="62">
        <v>581635294</v>
      </c>
      <c r="Q100" s="62"/>
      <c r="R100" s="62">
        <v>0</v>
      </c>
      <c r="S100" s="62">
        <v>0</v>
      </c>
      <c r="T100" s="62">
        <v>0</v>
      </c>
      <c r="U100" s="62">
        <v>0</v>
      </c>
      <c r="V100" s="62">
        <v>0</v>
      </c>
      <c r="W100" s="62">
        <v>0</v>
      </c>
      <c r="X100" s="62">
        <v>0</v>
      </c>
      <c r="Y100" s="62">
        <v>0</v>
      </c>
      <c r="Z100" s="62">
        <v>0</v>
      </c>
      <c r="AA100" s="62">
        <v>0</v>
      </c>
      <c r="AB100" s="62">
        <v>0</v>
      </c>
      <c r="AC100" s="62">
        <f t="shared" si="53"/>
        <v>0</v>
      </c>
      <c r="AE100" s="92" t="s">
        <v>946</v>
      </c>
      <c r="AF100" s="92" t="s">
        <v>947</v>
      </c>
      <c r="AG100" s="132"/>
    </row>
    <row r="101" spans="1:33" x14ac:dyDescent="0.25">
      <c r="A101" s="60">
        <v>10250200102</v>
      </c>
      <c r="B101" s="61" t="s">
        <v>235</v>
      </c>
      <c r="C101" s="62">
        <v>0</v>
      </c>
      <c r="D101" s="62">
        <v>0</v>
      </c>
      <c r="E101" s="62">
        <v>0</v>
      </c>
      <c r="F101" s="62">
        <v>0</v>
      </c>
      <c r="G101" s="62">
        <v>0</v>
      </c>
      <c r="H101" s="62">
        <v>272500</v>
      </c>
      <c r="I101" s="62">
        <v>0</v>
      </c>
      <c r="J101" s="62">
        <v>0</v>
      </c>
      <c r="K101" s="62">
        <v>122751</v>
      </c>
      <c r="L101" s="62">
        <v>0</v>
      </c>
      <c r="M101" s="62">
        <v>0</v>
      </c>
      <c r="N101" s="62">
        <v>0</v>
      </c>
      <c r="O101" s="62">
        <v>395251</v>
      </c>
      <c r="Q101" s="62"/>
      <c r="R101" s="62">
        <v>0</v>
      </c>
      <c r="S101" s="62">
        <v>0</v>
      </c>
      <c r="T101" s="62">
        <v>0</v>
      </c>
      <c r="U101" s="62">
        <v>0</v>
      </c>
      <c r="V101" s="62">
        <v>0</v>
      </c>
      <c r="W101" s="62">
        <v>0</v>
      </c>
      <c r="X101" s="62">
        <v>0</v>
      </c>
      <c r="Y101" s="62">
        <v>0</v>
      </c>
      <c r="Z101" s="62">
        <v>0</v>
      </c>
      <c r="AA101" s="62">
        <v>0</v>
      </c>
      <c r="AB101" s="62">
        <v>0</v>
      </c>
      <c r="AC101" s="62">
        <f t="shared" si="53"/>
        <v>0</v>
      </c>
      <c r="AE101" s="92" t="s">
        <v>948</v>
      </c>
      <c r="AF101" s="92" t="s">
        <v>235</v>
      </c>
      <c r="AG101" s="132"/>
    </row>
    <row r="102" spans="1:33" x14ac:dyDescent="0.25">
      <c r="A102" s="60">
        <v>10250200103</v>
      </c>
      <c r="B102" s="61" t="s">
        <v>1144</v>
      </c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>
        <f t="shared" si="52"/>
        <v>0</v>
      </c>
      <c r="Q102" s="62"/>
      <c r="R102" s="62">
        <v>0</v>
      </c>
      <c r="S102" s="62">
        <v>0</v>
      </c>
      <c r="T102" s="62">
        <v>0</v>
      </c>
      <c r="U102" s="62">
        <v>0</v>
      </c>
      <c r="V102" s="62">
        <v>0</v>
      </c>
      <c r="W102" s="62">
        <v>0</v>
      </c>
      <c r="X102" s="62">
        <v>0</v>
      </c>
      <c r="Y102" s="62">
        <v>0</v>
      </c>
      <c r="Z102" s="62">
        <v>0</v>
      </c>
      <c r="AA102" s="62">
        <v>0</v>
      </c>
      <c r="AB102" s="62">
        <v>0</v>
      </c>
      <c r="AC102" s="62">
        <f t="shared" si="53"/>
        <v>0</v>
      </c>
      <c r="AE102" s="92"/>
      <c r="AF102" s="92"/>
      <c r="AG102" s="132"/>
    </row>
    <row r="103" spans="1:33" x14ac:dyDescent="0.25">
      <c r="A103" s="60">
        <v>10250200104</v>
      </c>
      <c r="B103" s="61" t="s">
        <v>237</v>
      </c>
      <c r="C103" s="62">
        <v>0</v>
      </c>
      <c r="D103" s="62">
        <v>0</v>
      </c>
      <c r="E103" s="62">
        <v>0</v>
      </c>
      <c r="F103" s="62">
        <v>0</v>
      </c>
      <c r="G103" s="62">
        <v>0</v>
      </c>
      <c r="H103" s="62">
        <v>0</v>
      </c>
      <c r="I103" s="62">
        <v>0</v>
      </c>
      <c r="J103" s="62">
        <v>21000000</v>
      </c>
      <c r="K103" s="62">
        <v>11789268</v>
      </c>
      <c r="L103" s="62">
        <v>2549999.840045929</v>
      </c>
      <c r="M103" s="62">
        <v>0</v>
      </c>
      <c r="N103" s="62">
        <v>5171500</v>
      </c>
      <c r="O103" s="62">
        <v>40510767.840045929</v>
      </c>
      <c r="Q103" s="62"/>
      <c r="R103" s="62">
        <v>0</v>
      </c>
      <c r="S103" s="62">
        <v>0</v>
      </c>
      <c r="T103" s="62">
        <v>0</v>
      </c>
      <c r="U103" s="62">
        <v>0</v>
      </c>
      <c r="V103" s="62">
        <v>0</v>
      </c>
      <c r="W103" s="62">
        <v>0</v>
      </c>
      <c r="X103" s="62">
        <v>0</v>
      </c>
      <c r="Y103" s="62">
        <v>0</v>
      </c>
      <c r="Z103" s="62">
        <v>0</v>
      </c>
      <c r="AA103" s="62">
        <v>0</v>
      </c>
      <c r="AB103" s="62">
        <v>0</v>
      </c>
      <c r="AC103" s="62">
        <f t="shared" si="53"/>
        <v>0</v>
      </c>
      <c r="AE103" s="92" t="s">
        <v>949</v>
      </c>
      <c r="AF103" s="92" t="s">
        <v>237</v>
      </c>
      <c r="AG103" s="132"/>
    </row>
    <row r="104" spans="1:33" x14ac:dyDescent="0.25">
      <c r="A104" s="60">
        <v>10250200105</v>
      </c>
      <c r="B104" s="61" t="s">
        <v>1145</v>
      </c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>
        <v>0</v>
      </c>
      <c r="Q104" s="62"/>
      <c r="R104" s="62">
        <v>0</v>
      </c>
      <c r="S104" s="62">
        <v>0</v>
      </c>
      <c r="T104" s="62">
        <v>0</v>
      </c>
      <c r="U104" s="62">
        <v>0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62">
        <v>0</v>
      </c>
      <c r="AC104" s="62">
        <f t="shared" si="53"/>
        <v>0</v>
      </c>
      <c r="AE104" s="92"/>
      <c r="AF104" s="92"/>
      <c r="AG104" s="132"/>
    </row>
    <row r="105" spans="1:33" x14ac:dyDescent="0.25">
      <c r="A105" s="60">
        <v>10250200106</v>
      </c>
      <c r="B105" s="61" t="s">
        <v>1146</v>
      </c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>
        <f t="shared" si="52"/>
        <v>0</v>
      </c>
      <c r="Q105" s="62"/>
      <c r="R105" s="62">
        <v>0</v>
      </c>
      <c r="S105" s="62">
        <v>0</v>
      </c>
      <c r="T105" s="62">
        <v>0</v>
      </c>
      <c r="U105" s="62">
        <v>0</v>
      </c>
      <c r="V105" s="62">
        <v>0</v>
      </c>
      <c r="W105" s="62">
        <v>0</v>
      </c>
      <c r="X105" s="62">
        <v>0</v>
      </c>
      <c r="Y105" s="62">
        <v>0</v>
      </c>
      <c r="Z105" s="62">
        <v>0</v>
      </c>
      <c r="AA105" s="62">
        <v>0</v>
      </c>
      <c r="AB105" s="62">
        <v>0</v>
      </c>
      <c r="AC105" s="62">
        <f t="shared" si="53"/>
        <v>0</v>
      </c>
      <c r="AE105" s="92"/>
      <c r="AF105" s="92"/>
      <c r="AG105" s="132"/>
    </row>
    <row r="106" spans="1:33" x14ac:dyDescent="0.25">
      <c r="A106" s="60">
        <v>10250200107</v>
      </c>
      <c r="B106" s="61" t="s">
        <v>1147</v>
      </c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>
        <f t="shared" si="52"/>
        <v>0</v>
      </c>
      <c r="Q106" s="62"/>
      <c r="R106" s="62">
        <v>0</v>
      </c>
      <c r="S106" s="62">
        <v>0</v>
      </c>
      <c r="T106" s="62">
        <v>0</v>
      </c>
      <c r="U106" s="62">
        <v>0</v>
      </c>
      <c r="V106" s="62">
        <v>0</v>
      </c>
      <c r="W106" s="62">
        <v>0</v>
      </c>
      <c r="X106" s="62">
        <v>0</v>
      </c>
      <c r="Y106" s="62">
        <v>0</v>
      </c>
      <c r="Z106" s="62">
        <v>0</v>
      </c>
      <c r="AA106" s="62">
        <v>0</v>
      </c>
      <c r="AB106" s="62">
        <v>0</v>
      </c>
      <c r="AC106" s="62">
        <f t="shared" si="53"/>
        <v>0</v>
      </c>
      <c r="AE106" s="92"/>
      <c r="AF106" s="92"/>
      <c r="AG106" s="132"/>
    </row>
    <row r="107" spans="1:33" x14ac:dyDescent="0.25">
      <c r="A107" s="60">
        <v>10250200108</v>
      </c>
      <c r="B107" s="61" t="s">
        <v>1148</v>
      </c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>
        <f t="shared" si="52"/>
        <v>0</v>
      </c>
      <c r="Q107" s="62"/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f t="shared" si="53"/>
        <v>0</v>
      </c>
      <c r="AE107" s="92"/>
      <c r="AF107" s="92"/>
      <c r="AG107" s="132"/>
    </row>
    <row r="108" spans="1:33" x14ac:dyDescent="0.25">
      <c r="A108" s="60">
        <v>10250200109</v>
      </c>
      <c r="B108" s="61" t="s">
        <v>827</v>
      </c>
      <c r="C108" s="62">
        <v>0</v>
      </c>
      <c r="D108" s="62">
        <v>7000000</v>
      </c>
      <c r="E108" s="62">
        <v>0</v>
      </c>
      <c r="F108" s="62">
        <v>0</v>
      </c>
      <c r="G108" s="62">
        <v>0</v>
      </c>
      <c r="H108" s="62">
        <v>7000000</v>
      </c>
      <c r="I108" s="62">
        <v>0</v>
      </c>
      <c r="J108" s="62">
        <v>0</v>
      </c>
      <c r="K108" s="62">
        <v>9459704</v>
      </c>
      <c r="L108" s="62">
        <v>0</v>
      </c>
      <c r="M108" s="62">
        <v>7000000</v>
      </c>
      <c r="N108" s="62">
        <v>0</v>
      </c>
      <c r="O108" s="62">
        <v>30459704</v>
      </c>
      <c r="Q108" s="62"/>
      <c r="R108" s="62">
        <v>0</v>
      </c>
      <c r="S108" s="62">
        <v>0</v>
      </c>
      <c r="T108" s="62">
        <v>0</v>
      </c>
      <c r="U108" s="62">
        <v>0</v>
      </c>
      <c r="V108" s="62">
        <v>0</v>
      </c>
      <c r="W108" s="62">
        <v>0</v>
      </c>
      <c r="X108" s="62">
        <v>0</v>
      </c>
      <c r="Y108" s="62">
        <v>0</v>
      </c>
      <c r="Z108" s="62">
        <v>0</v>
      </c>
      <c r="AA108" s="62">
        <v>0</v>
      </c>
      <c r="AB108" s="62">
        <v>0</v>
      </c>
      <c r="AC108" s="62">
        <f t="shared" si="53"/>
        <v>0</v>
      </c>
      <c r="AE108" s="92" t="s">
        <v>950</v>
      </c>
      <c r="AF108" s="92" t="s">
        <v>951</v>
      </c>
      <c r="AG108" s="132"/>
    </row>
    <row r="109" spans="1:33" x14ac:dyDescent="0.25">
      <c r="A109" s="52">
        <v>102502002</v>
      </c>
      <c r="B109" s="53" t="s">
        <v>241</v>
      </c>
      <c r="C109" s="54">
        <f t="shared" ref="C109:N109" si="74">+C110+C111+C112+C113+C114</f>
        <v>16207705.013329502</v>
      </c>
      <c r="D109" s="54">
        <f t="shared" si="74"/>
        <v>16207705.013329502</v>
      </c>
      <c r="E109" s="54">
        <f t="shared" si="74"/>
        <v>16207705.013329502</v>
      </c>
      <c r="F109" s="54">
        <f t="shared" si="74"/>
        <v>16207705.013329502</v>
      </c>
      <c r="G109" s="54">
        <f t="shared" si="74"/>
        <v>16207705.013329502</v>
      </c>
      <c r="H109" s="54">
        <f t="shared" si="74"/>
        <v>16207705.013329502</v>
      </c>
      <c r="I109" s="54">
        <f t="shared" si="74"/>
        <v>16207705.013329502</v>
      </c>
      <c r="J109" s="54">
        <f t="shared" si="74"/>
        <v>16207705.013329502</v>
      </c>
      <c r="K109" s="54">
        <f t="shared" si="74"/>
        <v>16207705.013329502</v>
      </c>
      <c r="L109" s="54">
        <f t="shared" si="74"/>
        <v>16207705.013329502</v>
      </c>
      <c r="M109" s="54">
        <f t="shared" si="74"/>
        <v>16207705.013329502</v>
      </c>
      <c r="N109" s="54">
        <f t="shared" si="74"/>
        <v>16207705.013329502</v>
      </c>
      <c r="O109" s="54">
        <f t="shared" si="52"/>
        <v>194492460.15995404</v>
      </c>
      <c r="Q109" s="54">
        <v>0</v>
      </c>
      <c r="R109" s="54">
        <f t="shared" ref="R109:AB109" si="75">+R110+R111+R112+R113+R114</f>
        <v>0</v>
      </c>
      <c r="S109" s="54">
        <f t="shared" si="75"/>
        <v>0</v>
      </c>
      <c r="T109" s="54">
        <f t="shared" si="75"/>
        <v>0</v>
      </c>
      <c r="U109" s="54">
        <f t="shared" si="75"/>
        <v>0</v>
      </c>
      <c r="V109" s="54">
        <f t="shared" si="75"/>
        <v>0</v>
      </c>
      <c r="W109" s="54">
        <f t="shared" si="75"/>
        <v>0</v>
      </c>
      <c r="X109" s="54">
        <f t="shared" si="75"/>
        <v>0</v>
      </c>
      <c r="Y109" s="54">
        <f t="shared" si="75"/>
        <v>0</v>
      </c>
      <c r="Z109" s="54">
        <f t="shared" si="75"/>
        <v>0</v>
      </c>
      <c r="AA109" s="54">
        <f t="shared" si="75"/>
        <v>0</v>
      </c>
      <c r="AB109" s="54">
        <f t="shared" si="75"/>
        <v>0</v>
      </c>
      <c r="AC109" s="54">
        <f t="shared" si="53"/>
        <v>0</v>
      </c>
      <c r="AE109" s="82" t="s">
        <v>952</v>
      </c>
      <c r="AF109" s="82" t="s">
        <v>265</v>
      </c>
      <c r="AG109" s="127">
        <v>0</v>
      </c>
    </row>
    <row r="110" spans="1:33" x14ac:dyDescent="0.25">
      <c r="A110" s="60">
        <v>10250200201</v>
      </c>
      <c r="B110" s="61" t="s">
        <v>243</v>
      </c>
      <c r="C110" s="62">
        <v>6633446.5741779627</v>
      </c>
      <c r="D110" s="62">
        <v>6633446.5741779627</v>
      </c>
      <c r="E110" s="62">
        <v>6633446.5741779627</v>
      </c>
      <c r="F110" s="62">
        <v>6633446.5741779627</v>
      </c>
      <c r="G110" s="62">
        <v>6633446.5741779627</v>
      </c>
      <c r="H110" s="62">
        <v>6633446.5741779627</v>
      </c>
      <c r="I110" s="62">
        <v>6633446.5741779627</v>
      </c>
      <c r="J110" s="62">
        <v>6633446.5741779627</v>
      </c>
      <c r="K110" s="62">
        <v>6633446.5741779627</v>
      </c>
      <c r="L110" s="62">
        <v>6633446.5741779627</v>
      </c>
      <c r="M110" s="62">
        <v>6633446.5741779627</v>
      </c>
      <c r="N110" s="62">
        <v>6633446.5741779627</v>
      </c>
      <c r="O110" s="62">
        <v>79601358.890135571</v>
      </c>
      <c r="Q110" s="62"/>
      <c r="R110" s="62">
        <v>0</v>
      </c>
      <c r="S110" s="62">
        <v>0</v>
      </c>
      <c r="T110" s="62">
        <v>0</v>
      </c>
      <c r="U110" s="62">
        <v>0</v>
      </c>
      <c r="V110" s="62">
        <v>0</v>
      </c>
      <c r="W110" s="62">
        <v>0</v>
      </c>
      <c r="X110" s="62">
        <v>0</v>
      </c>
      <c r="Y110" s="62">
        <v>0</v>
      </c>
      <c r="Z110" s="62">
        <v>0</v>
      </c>
      <c r="AA110" s="62">
        <v>0</v>
      </c>
      <c r="AB110" s="62">
        <v>0</v>
      </c>
      <c r="AC110" s="62">
        <f t="shared" si="53"/>
        <v>0</v>
      </c>
      <c r="AE110" s="92" t="s">
        <v>953</v>
      </c>
      <c r="AF110" s="92" t="s">
        <v>243</v>
      </c>
      <c r="AG110" s="132"/>
    </row>
    <row r="111" spans="1:33" x14ac:dyDescent="0.25">
      <c r="A111" s="60">
        <v>10250200202</v>
      </c>
      <c r="B111" s="61" t="s">
        <v>255</v>
      </c>
      <c r="C111" s="62">
        <v>1740554.4946822643</v>
      </c>
      <c r="D111" s="62">
        <v>1740554.4946822643</v>
      </c>
      <c r="E111" s="62">
        <v>1740554.4946822643</v>
      </c>
      <c r="F111" s="62">
        <v>1740554.4946822643</v>
      </c>
      <c r="G111" s="62">
        <v>1740554.4946822643</v>
      </c>
      <c r="H111" s="62">
        <v>1740554.4946822643</v>
      </c>
      <c r="I111" s="62">
        <v>1740554.4946822643</v>
      </c>
      <c r="J111" s="62">
        <v>1740554.4946822643</v>
      </c>
      <c r="K111" s="62">
        <v>1740554.4946822643</v>
      </c>
      <c r="L111" s="62">
        <v>1740554.4946822643</v>
      </c>
      <c r="M111" s="62">
        <v>1740554.4946822643</v>
      </c>
      <c r="N111" s="62">
        <v>1740554.4946822643</v>
      </c>
      <c r="O111" s="62">
        <v>20886653.936187167</v>
      </c>
      <c r="Q111" s="62"/>
      <c r="R111" s="62">
        <v>0</v>
      </c>
      <c r="S111" s="62">
        <v>0</v>
      </c>
      <c r="T111" s="62">
        <v>0</v>
      </c>
      <c r="U111" s="62">
        <v>0</v>
      </c>
      <c r="V111" s="62">
        <v>0</v>
      </c>
      <c r="W111" s="62">
        <v>0</v>
      </c>
      <c r="X111" s="62">
        <v>0</v>
      </c>
      <c r="Y111" s="62">
        <v>0</v>
      </c>
      <c r="Z111" s="62">
        <v>0</v>
      </c>
      <c r="AA111" s="62">
        <v>0</v>
      </c>
      <c r="AB111" s="62">
        <v>0</v>
      </c>
      <c r="AC111" s="62">
        <f t="shared" si="53"/>
        <v>0</v>
      </c>
      <c r="AE111" s="92" t="s">
        <v>954</v>
      </c>
      <c r="AF111" s="92" t="s">
        <v>255</v>
      </c>
      <c r="AG111" s="132"/>
    </row>
    <row r="112" spans="1:33" x14ac:dyDescent="0.25">
      <c r="A112" s="60">
        <v>10250200203</v>
      </c>
      <c r="B112" s="61" t="s">
        <v>1149</v>
      </c>
      <c r="C112" s="62">
        <v>7833703.944469274</v>
      </c>
      <c r="D112" s="62">
        <v>7833703.944469274</v>
      </c>
      <c r="E112" s="62">
        <v>7833703.944469274</v>
      </c>
      <c r="F112" s="62">
        <v>7833703.944469274</v>
      </c>
      <c r="G112" s="62">
        <v>7833703.944469274</v>
      </c>
      <c r="H112" s="62">
        <v>7833703.944469274</v>
      </c>
      <c r="I112" s="62">
        <v>7833703.944469274</v>
      </c>
      <c r="J112" s="62">
        <v>7833703.944469274</v>
      </c>
      <c r="K112" s="62">
        <v>7833703.944469274</v>
      </c>
      <c r="L112" s="62">
        <v>7833703.944469274</v>
      </c>
      <c r="M112" s="62">
        <v>7833703.944469274</v>
      </c>
      <c r="N112" s="62">
        <v>7833703.944469274</v>
      </c>
      <c r="O112" s="62">
        <v>94004447.333631292</v>
      </c>
      <c r="Q112" s="62"/>
      <c r="R112" s="62">
        <v>0</v>
      </c>
      <c r="S112" s="62">
        <v>0</v>
      </c>
      <c r="T112" s="62">
        <v>0</v>
      </c>
      <c r="U112" s="62">
        <v>0</v>
      </c>
      <c r="V112" s="62">
        <v>0</v>
      </c>
      <c r="W112" s="62">
        <v>0</v>
      </c>
      <c r="X112" s="62">
        <v>0</v>
      </c>
      <c r="Y112" s="62">
        <v>0</v>
      </c>
      <c r="Z112" s="62">
        <v>0</v>
      </c>
      <c r="AA112" s="62">
        <v>0</v>
      </c>
      <c r="AB112" s="62">
        <v>0</v>
      </c>
      <c r="AC112" s="62">
        <f t="shared" si="53"/>
        <v>0</v>
      </c>
      <c r="AE112" s="92" t="s">
        <v>955</v>
      </c>
      <c r="AF112" s="92" t="s">
        <v>956</v>
      </c>
      <c r="AG112" s="132"/>
    </row>
    <row r="113" spans="1:33" x14ac:dyDescent="0.25">
      <c r="A113" s="60">
        <v>10250200204</v>
      </c>
      <c r="B113" s="61" t="s">
        <v>1150</v>
      </c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>
        <f t="shared" si="52"/>
        <v>0</v>
      </c>
      <c r="Q113" s="62"/>
      <c r="R113" s="62">
        <v>0</v>
      </c>
      <c r="S113" s="62">
        <v>0</v>
      </c>
      <c r="T113" s="62">
        <v>0</v>
      </c>
      <c r="U113" s="62">
        <v>0</v>
      </c>
      <c r="V113" s="62">
        <v>0</v>
      </c>
      <c r="W113" s="62">
        <v>0</v>
      </c>
      <c r="X113" s="62">
        <v>0</v>
      </c>
      <c r="Y113" s="62">
        <v>0</v>
      </c>
      <c r="Z113" s="62">
        <v>0</v>
      </c>
      <c r="AA113" s="62">
        <v>0</v>
      </c>
      <c r="AB113" s="62">
        <v>0</v>
      </c>
      <c r="AC113" s="62">
        <f t="shared" si="53"/>
        <v>0</v>
      </c>
      <c r="AE113" s="92"/>
      <c r="AF113" s="92"/>
      <c r="AG113" s="132"/>
    </row>
    <row r="114" spans="1:33" x14ac:dyDescent="0.25">
      <c r="A114" s="60">
        <v>10250200209</v>
      </c>
      <c r="B114" s="61" t="s">
        <v>1151</v>
      </c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>
        <f t="shared" si="52"/>
        <v>0</v>
      </c>
      <c r="Q114" s="62"/>
      <c r="R114" s="62">
        <v>0</v>
      </c>
      <c r="S114" s="62">
        <v>0</v>
      </c>
      <c r="T114" s="62">
        <v>0</v>
      </c>
      <c r="U114" s="62">
        <v>0</v>
      </c>
      <c r="V114" s="62">
        <v>0</v>
      </c>
      <c r="W114" s="62">
        <v>0</v>
      </c>
      <c r="X114" s="62">
        <v>0</v>
      </c>
      <c r="Y114" s="62">
        <v>0</v>
      </c>
      <c r="Z114" s="62">
        <v>0</v>
      </c>
      <c r="AA114" s="62">
        <v>0</v>
      </c>
      <c r="AB114" s="62">
        <v>0</v>
      </c>
      <c r="AC114" s="62">
        <f t="shared" si="53"/>
        <v>0</v>
      </c>
      <c r="AE114" s="92"/>
      <c r="AF114" s="92"/>
      <c r="AG114" s="132"/>
    </row>
    <row r="115" spans="1:33" x14ac:dyDescent="0.25">
      <c r="A115" s="52">
        <v>102502003</v>
      </c>
      <c r="B115" s="53" t="s">
        <v>1152</v>
      </c>
      <c r="C115" s="54">
        <f t="shared" ref="C115:N115" si="76">+C116+C117</f>
        <v>0</v>
      </c>
      <c r="D115" s="54">
        <f t="shared" si="76"/>
        <v>0</v>
      </c>
      <c r="E115" s="54">
        <f t="shared" si="76"/>
        <v>0</v>
      </c>
      <c r="F115" s="54">
        <f t="shared" si="76"/>
        <v>0</v>
      </c>
      <c r="G115" s="54">
        <f t="shared" si="76"/>
        <v>0</v>
      </c>
      <c r="H115" s="54">
        <f t="shared" si="76"/>
        <v>0</v>
      </c>
      <c r="I115" s="54">
        <f t="shared" si="76"/>
        <v>0</v>
      </c>
      <c r="J115" s="54">
        <f t="shared" si="76"/>
        <v>0</v>
      </c>
      <c r="K115" s="54">
        <f t="shared" si="76"/>
        <v>0</v>
      </c>
      <c r="L115" s="54">
        <f t="shared" si="76"/>
        <v>0</v>
      </c>
      <c r="M115" s="54">
        <f t="shared" si="76"/>
        <v>0</v>
      </c>
      <c r="N115" s="54">
        <f t="shared" si="76"/>
        <v>0</v>
      </c>
      <c r="O115" s="54">
        <f t="shared" si="52"/>
        <v>0</v>
      </c>
      <c r="Q115" s="54">
        <v>0</v>
      </c>
      <c r="R115" s="54">
        <f t="shared" ref="R115:AB115" si="77">+R116+R117</f>
        <v>0</v>
      </c>
      <c r="S115" s="54">
        <f t="shared" si="77"/>
        <v>0</v>
      </c>
      <c r="T115" s="54">
        <f t="shared" si="77"/>
        <v>0</v>
      </c>
      <c r="U115" s="54">
        <f t="shared" si="77"/>
        <v>0</v>
      </c>
      <c r="V115" s="54">
        <f t="shared" si="77"/>
        <v>0</v>
      </c>
      <c r="W115" s="54">
        <f t="shared" si="77"/>
        <v>0</v>
      </c>
      <c r="X115" s="54">
        <f t="shared" si="77"/>
        <v>0</v>
      </c>
      <c r="Y115" s="54">
        <f t="shared" si="77"/>
        <v>0</v>
      </c>
      <c r="Z115" s="54">
        <f t="shared" si="77"/>
        <v>0</v>
      </c>
      <c r="AA115" s="54">
        <f t="shared" si="77"/>
        <v>0</v>
      </c>
      <c r="AB115" s="54">
        <f t="shared" si="77"/>
        <v>0</v>
      </c>
      <c r="AC115" s="54">
        <f t="shared" si="53"/>
        <v>0</v>
      </c>
      <c r="AE115" s="82" t="s">
        <v>957</v>
      </c>
      <c r="AF115" s="82" t="s">
        <v>958</v>
      </c>
      <c r="AG115" s="127">
        <v>0</v>
      </c>
    </row>
    <row r="116" spans="1:33" x14ac:dyDescent="0.25">
      <c r="A116" s="60">
        <v>10250200301</v>
      </c>
      <c r="B116" s="61" t="s">
        <v>1153</v>
      </c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>
        <f t="shared" si="52"/>
        <v>0</v>
      </c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>
        <f t="shared" si="53"/>
        <v>0</v>
      </c>
      <c r="AE116" s="92"/>
      <c r="AF116" s="92"/>
      <c r="AG116" s="132"/>
    </row>
    <row r="117" spans="1:33" x14ac:dyDescent="0.25">
      <c r="A117" s="60">
        <v>10250200302</v>
      </c>
      <c r="B117" s="61" t="s">
        <v>1154</v>
      </c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>
        <f t="shared" si="52"/>
        <v>0</v>
      </c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>
        <f t="shared" si="53"/>
        <v>0</v>
      </c>
      <c r="AE117" s="92"/>
      <c r="AF117" s="92"/>
      <c r="AG117" s="132"/>
    </row>
    <row r="118" spans="1:33" x14ac:dyDescent="0.25">
      <c r="A118" s="52">
        <v>102502004</v>
      </c>
      <c r="B118" s="53" t="s">
        <v>1155</v>
      </c>
      <c r="C118" s="54">
        <f t="shared" ref="C118:N118" si="78">+C119+C120+C121</f>
        <v>0</v>
      </c>
      <c r="D118" s="54">
        <f t="shared" si="78"/>
        <v>0</v>
      </c>
      <c r="E118" s="54">
        <f t="shared" si="78"/>
        <v>0</v>
      </c>
      <c r="F118" s="54">
        <f t="shared" si="78"/>
        <v>0</v>
      </c>
      <c r="G118" s="54">
        <f t="shared" si="78"/>
        <v>0</v>
      </c>
      <c r="H118" s="54">
        <f t="shared" si="78"/>
        <v>0</v>
      </c>
      <c r="I118" s="54">
        <f t="shared" si="78"/>
        <v>0</v>
      </c>
      <c r="J118" s="54">
        <f t="shared" si="78"/>
        <v>0</v>
      </c>
      <c r="K118" s="54">
        <f t="shared" si="78"/>
        <v>0</v>
      </c>
      <c r="L118" s="54">
        <f t="shared" si="78"/>
        <v>0</v>
      </c>
      <c r="M118" s="54">
        <f t="shared" si="78"/>
        <v>0</v>
      </c>
      <c r="N118" s="54">
        <f t="shared" si="78"/>
        <v>0</v>
      </c>
      <c r="O118" s="54">
        <f t="shared" si="52"/>
        <v>0</v>
      </c>
      <c r="Q118" s="54"/>
      <c r="R118" s="54">
        <f t="shared" ref="R118:AB118" si="79">+R119+R120+R121</f>
        <v>0</v>
      </c>
      <c r="S118" s="54">
        <f t="shared" si="79"/>
        <v>0</v>
      </c>
      <c r="T118" s="54">
        <f t="shared" si="79"/>
        <v>0</v>
      </c>
      <c r="U118" s="54">
        <f t="shared" si="79"/>
        <v>0</v>
      </c>
      <c r="V118" s="54">
        <f t="shared" si="79"/>
        <v>0</v>
      </c>
      <c r="W118" s="54">
        <f t="shared" si="79"/>
        <v>0</v>
      </c>
      <c r="X118" s="54">
        <f t="shared" si="79"/>
        <v>0</v>
      </c>
      <c r="Y118" s="54">
        <f t="shared" si="79"/>
        <v>0</v>
      </c>
      <c r="Z118" s="54">
        <f t="shared" si="79"/>
        <v>0</v>
      </c>
      <c r="AA118" s="54">
        <f t="shared" si="79"/>
        <v>0</v>
      </c>
      <c r="AB118" s="54">
        <f t="shared" si="79"/>
        <v>0</v>
      </c>
      <c r="AC118" s="54">
        <f t="shared" si="53"/>
        <v>0</v>
      </c>
      <c r="AE118" s="92"/>
      <c r="AF118" s="92"/>
      <c r="AG118" s="132"/>
    </row>
    <row r="119" spans="1:33" x14ac:dyDescent="0.25">
      <c r="A119" s="60">
        <v>10250200401</v>
      </c>
      <c r="B119" s="61" t="s">
        <v>1156</v>
      </c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>
        <f t="shared" ref="O119:O182" si="80">SUM(C119:N119)</f>
        <v>0</v>
      </c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>
        <f t="shared" ref="AC119:AC182" si="81">SUM(Q119:AB119)</f>
        <v>0</v>
      </c>
      <c r="AE119" s="92"/>
      <c r="AF119" s="92"/>
      <c r="AG119" s="132"/>
    </row>
    <row r="120" spans="1:33" x14ac:dyDescent="0.25">
      <c r="A120" s="60">
        <v>10250200402</v>
      </c>
      <c r="B120" s="61" t="s">
        <v>1157</v>
      </c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>
        <f t="shared" si="80"/>
        <v>0</v>
      </c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>
        <f t="shared" si="81"/>
        <v>0</v>
      </c>
      <c r="AE120" s="92"/>
      <c r="AF120" s="92"/>
      <c r="AG120" s="132"/>
    </row>
    <row r="121" spans="1:33" x14ac:dyDescent="0.25">
      <c r="A121" s="60">
        <v>10250200409</v>
      </c>
      <c r="B121" s="61" t="s">
        <v>1158</v>
      </c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>
        <f t="shared" si="80"/>
        <v>0</v>
      </c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>
        <f t="shared" si="81"/>
        <v>0</v>
      </c>
      <c r="AE121" s="92"/>
      <c r="AF121" s="92"/>
      <c r="AG121" s="132"/>
    </row>
    <row r="122" spans="1:33" x14ac:dyDescent="0.25">
      <c r="A122" s="52">
        <v>10250202</v>
      </c>
      <c r="B122" s="53" t="s">
        <v>265</v>
      </c>
      <c r="C122" s="54">
        <f t="shared" ref="C122:N122" si="82">+C123+C131+C135</f>
        <v>0</v>
      </c>
      <c r="D122" s="54">
        <f t="shared" si="82"/>
        <v>0</v>
      </c>
      <c r="E122" s="54">
        <f t="shared" si="82"/>
        <v>0</v>
      </c>
      <c r="F122" s="54">
        <f t="shared" si="82"/>
        <v>0</v>
      </c>
      <c r="G122" s="54">
        <f t="shared" si="82"/>
        <v>0</v>
      </c>
      <c r="H122" s="54">
        <f t="shared" si="82"/>
        <v>0</v>
      </c>
      <c r="I122" s="54">
        <f t="shared" si="82"/>
        <v>0</v>
      </c>
      <c r="J122" s="54">
        <f t="shared" si="82"/>
        <v>0</v>
      </c>
      <c r="K122" s="54">
        <f t="shared" si="82"/>
        <v>0</v>
      </c>
      <c r="L122" s="54">
        <f t="shared" si="82"/>
        <v>0</v>
      </c>
      <c r="M122" s="54">
        <f t="shared" si="82"/>
        <v>0</v>
      </c>
      <c r="N122" s="54">
        <f t="shared" si="82"/>
        <v>0</v>
      </c>
      <c r="O122" s="54">
        <f t="shared" si="80"/>
        <v>0</v>
      </c>
      <c r="Q122" s="54"/>
      <c r="R122" s="54">
        <f t="shared" ref="R122:AB122" si="83">+R123+R131+R135</f>
        <v>0</v>
      </c>
      <c r="S122" s="54">
        <f t="shared" si="83"/>
        <v>0</v>
      </c>
      <c r="T122" s="54">
        <f t="shared" si="83"/>
        <v>0</v>
      </c>
      <c r="U122" s="54">
        <f t="shared" si="83"/>
        <v>0</v>
      </c>
      <c r="V122" s="54">
        <f t="shared" si="83"/>
        <v>0</v>
      </c>
      <c r="W122" s="54">
        <f t="shared" si="83"/>
        <v>0</v>
      </c>
      <c r="X122" s="54">
        <f t="shared" si="83"/>
        <v>0</v>
      </c>
      <c r="Y122" s="54">
        <f t="shared" si="83"/>
        <v>0</v>
      </c>
      <c r="Z122" s="54">
        <f t="shared" si="83"/>
        <v>0</v>
      </c>
      <c r="AA122" s="54">
        <f t="shared" si="83"/>
        <v>0</v>
      </c>
      <c r="AB122" s="54">
        <f t="shared" si="83"/>
        <v>0</v>
      </c>
      <c r="AC122" s="54">
        <f t="shared" si="81"/>
        <v>0</v>
      </c>
      <c r="AE122" s="92"/>
      <c r="AF122" s="92"/>
      <c r="AG122" s="132"/>
    </row>
    <row r="123" spans="1:33" x14ac:dyDescent="0.25">
      <c r="A123" s="57">
        <v>102502021</v>
      </c>
      <c r="B123" s="58" t="s">
        <v>267</v>
      </c>
      <c r="C123" s="55">
        <f t="shared" ref="C123:N123" si="84">+C124+C125+C126+C127+C128+C129+C130</f>
        <v>0</v>
      </c>
      <c r="D123" s="55">
        <f t="shared" si="84"/>
        <v>0</v>
      </c>
      <c r="E123" s="55">
        <f t="shared" si="84"/>
        <v>0</v>
      </c>
      <c r="F123" s="55">
        <f t="shared" si="84"/>
        <v>0</v>
      </c>
      <c r="G123" s="55">
        <f t="shared" si="84"/>
        <v>0</v>
      </c>
      <c r="H123" s="55">
        <f t="shared" si="84"/>
        <v>0</v>
      </c>
      <c r="I123" s="55">
        <f t="shared" si="84"/>
        <v>0</v>
      </c>
      <c r="J123" s="55">
        <f t="shared" si="84"/>
        <v>0</v>
      </c>
      <c r="K123" s="55">
        <f t="shared" si="84"/>
        <v>0</v>
      </c>
      <c r="L123" s="55">
        <f t="shared" si="84"/>
        <v>0</v>
      </c>
      <c r="M123" s="55">
        <f t="shared" si="84"/>
        <v>0</v>
      </c>
      <c r="N123" s="55">
        <f t="shared" si="84"/>
        <v>0</v>
      </c>
      <c r="O123" s="55">
        <f t="shared" si="80"/>
        <v>0</v>
      </c>
      <c r="Q123" s="55"/>
      <c r="R123" s="55">
        <f t="shared" ref="R123:AB123" si="85">+R124+R125+R126+R127+R128+R129+R130</f>
        <v>0</v>
      </c>
      <c r="S123" s="55">
        <f t="shared" si="85"/>
        <v>0</v>
      </c>
      <c r="T123" s="55">
        <f t="shared" si="85"/>
        <v>0</v>
      </c>
      <c r="U123" s="55">
        <f t="shared" si="85"/>
        <v>0</v>
      </c>
      <c r="V123" s="55">
        <f t="shared" si="85"/>
        <v>0</v>
      </c>
      <c r="W123" s="55">
        <f t="shared" si="85"/>
        <v>0</v>
      </c>
      <c r="X123" s="55">
        <f t="shared" si="85"/>
        <v>0</v>
      </c>
      <c r="Y123" s="55">
        <f t="shared" si="85"/>
        <v>0</v>
      </c>
      <c r="Z123" s="55">
        <f t="shared" si="85"/>
        <v>0</v>
      </c>
      <c r="AA123" s="55">
        <f t="shared" si="85"/>
        <v>0</v>
      </c>
      <c r="AB123" s="55">
        <f t="shared" si="85"/>
        <v>0</v>
      </c>
      <c r="AC123" s="55">
        <f t="shared" si="81"/>
        <v>0</v>
      </c>
      <c r="AE123" s="92"/>
      <c r="AF123" s="92"/>
      <c r="AG123" s="132"/>
    </row>
    <row r="124" spans="1:33" x14ac:dyDescent="0.25">
      <c r="A124" s="60">
        <v>10250202101</v>
      </c>
      <c r="B124" s="61" t="s">
        <v>269</v>
      </c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>
        <f t="shared" si="80"/>
        <v>0</v>
      </c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>
        <f t="shared" si="81"/>
        <v>0</v>
      </c>
      <c r="AE124" s="92"/>
      <c r="AF124" s="92"/>
      <c r="AG124" s="132"/>
    </row>
    <row r="125" spans="1:33" x14ac:dyDescent="0.25">
      <c r="A125" s="60">
        <v>10250202102</v>
      </c>
      <c r="B125" s="61" t="s">
        <v>1159</v>
      </c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>
        <f t="shared" si="80"/>
        <v>0</v>
      </c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>
        <f t="shared" si="81"/>
        <v>0</v>
      </c>
      <c r="AE125" s="92"/>
      <c r="AF125" s="92"/>
      <c r="AG125" s="132"/>
    </row>
    <row r="126" spans="1:33" x14ac:dyDescent="0.25">
      <c r="A126" s="60">
        <v>10250202103</v>
      </c>
      <c r="B126" s="61" t="s">
        <v>271</v>
      </c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>
        <f t="shared" si="80"/>
        <v>0</v>
      </c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>
        <f t="shared" si="81"/>
        <v>0</v>
      </c>
      <c r="AE126" s="92"/>
      <c r="AF126" s="92"/>
      <c r="AG126" s="132"/>
    </row>
    <row r="127" spans="1:33" x14ac:dyDescent="0.25">
      <c r="A127" s="60">
        <v>10250202104</v>
      </c>
      <c r="B127" s="61" t="s">
        <v>1160</v>
      </c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>
        <f t="shared" si="80"/>
        <v>0</v>
      </c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>
        <f t="shared" si="81"/>
        <v>0</v>
      </c>
      <c r="AE127" s="92"/>
      <c r="AF127" s="92"/>
      <c r="AG127" s="132"/>
    </row>
    <row r="128" spans="1:33" x14ac:dyDescent="0.25">
      <c r="A128" s="60">
        <v>10250202105</v>
      </c>
      <c r="B128" s="61" t="s">
        <v>1161</v>
      </c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>
        <f t="shared" si="80"/>
        <v>0</v>
      </c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>
        <f t="shared" si="81"/>
        <v>0</v>
      </c>
      <c r="AE128" s="92"/>
      <c r="AF128" s="92"/>
      <c r="AG128" s="132"/>
    </row>
    <row r="129" spans="1:33" x14ac:dyDescent="0.25">
      <c r="A129" s="60">
        <v>10250202106</v>
      </c>
      <c r="B129" s="61" t="s">
        <v>1162</v>
      </c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>
        <f t="shared" si="80"/>
        <v>0</v>
      </c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>
        <f t="shared" si="81"/>
        <v>0</v>
      </c>
      <c r="AE129" s="92"/>
      <c r="AF129" s="92"/>
      <c r="AG129" s="132"/>
    </row>
    <row r="130" spans="1:33" x14ac:dyDescent="0.25">
      <c r="A130" s="60">
        <v>10250202107</v>
      </c>
      <c r="B130" s="61" t="s">
        <v>1163</v>
      </c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>
        <f t="shared" si="80"/>
        <v>0</v>
      </c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>
        <f t="shared" si="81"/>
        <v>0</v>
      </c>
      <c r="AE130" s="92"/>
      <c r="AF130" s="92"/>
      <c r="AG130" s="132"/>
    </row>
    <row r="131" spans="1:33" x14ac:dyDescent="0.25">
      <c r="A131" s="52">
        <v>102502022</v>
      </c>
      <c r="B131" s="53" t="s">
        <v>273</v>
      </c>
      <c r="C131" s="54">
        <f t="shared" ref="C131:N131" si="86">+C132+C133+C134</f>
        <v>0</v>
      </c>
      <c r="D131" s="54">
        <f t="shared" si="86"/>
        <v>0</v>
      </c>
      <c r="E131" s="54">
        <f t="shared" si="86"/>
        <v>0</v>
      </c>
      <c r="F131" s="54">
        <f t="shared" si="86"/>
        <v>0</v>
      </c>
      <c r="G131" s="54">
        <f t="shared" si="86"/>
        <v>0</v>
      </c>
      <c r="H131" s="54">
        <f t="shared" si="86"/>
        <v>0</v>
      </c>
      <c r="I131" s="54">
        <f t="shared" si="86"/>
        <v>0</v>
      </c>
      <c r="J131" s="54">
        <f t="shared" si="86"/>
        <v>0</v>
      </c>
      <c r="K131" s="54">
        <f t="shared" si="86"/>
        <v>0</v>
      </c>
      <c r="L131" s="54">
        <f t="shared" si="86"/>
        <v>0</v>
      </c>
      <c r="M131" s="54">
        <f t="shared" si="86"/>
        <v>0</v>
      </c>
      <c r="N131" s="54">
        <f t="shared" si="86"/>
        <v>0</v>
      </c>
      <c r="O131" s="54">
        <f t="shared" si="80"/>
        <v>0</v>
      </c>
      <c r="Q131" s="54"/>
      <c r="R131" s="54">
        <f t="shared" ref="R131:AB131" si="87">+R132+R133+R134</f>
        <v>0</v>
      </c>
      <c r="S131" s="54">
        <f t="shared" si="87"/>
        <v>0</v>
      </c>
      <c r="T131" s="54">
        <f t="shared" si="87"/>
        <v>0</v>
      </c>
      <c r="U131" s="54">
        <f t="shared" si="87"/>
        <v>0</v>
      </c>
      <c r="V131" s="54">
        <f t="shared" si="87"/>
        <v>0</v>
      </c>
      <c r="W131" s="54">
        <f t="shared" si="87"/>
        <v>0</v>
      </c>
      <c r="X131" s="54">
        <f t="shared" si="87"/>
        <v>0</v>
      </c>
      <c r="Y131" s="54">
        <f t="shared" si="87"/>
        <v>0</v>
      </c>
      <c r="Z131" s="54">
        <f t="shared" si="87"/>
        <v>0</v>
      </c>
      <c r="AA131" s="54">
        <f t="shared" si="87"/>
        <v>0</v>
      </c>
      <c r="AB131" s="54">
        <f t="shared" si="87"/>
        <v>0</v>
      </c>
      <c r="AC131" s="54">
        <f t="shared" si="81"/>
        <v>0</v>
      </c>
      <c r="AE131" s="92"/>
      <c r="AF131" s="92"/>
      <c r="AG131" s="132"/>
    </row>
    <row r="132" spans="1:33" x14ac:dyDescent="0.25">
      <c r="A132" s="60">
        <v>10250202201</v>
      </c>
      <c r="B132" s="61" t="s">
        <v>1164</v>
      </c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>
        <f t="shared" si="80"/>
        <v>0</v>
      </c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>
        <f t="shared" si="81"/>
        <v>0</v>
      </c>
      <c r="AE132" s="92"/>
      <c r="AF132" s="92"/>
      <c r="AG132" s="132"/>
    </row>
    <row r="133" spans="1:33" x14ac:dyDescent="0.25">
      <c r="A133" s="60">
        <v>10250202202</v>
      </c>
      <c r="B133" s="61" t="s">
        <v>1165</v>
      </c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>
        <f t="shared" si="80"/>
        <v>0</v>
      </c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>
        <f t="shared" si="81"/>
        <v>0</v>
      </c>
      <c r="AE133" s="92"/>
      <c r="AF133" s="92"/>
      <c r="AG133" s="132"/>
    </row>
    <row r="134" spans="1:33" x14ac:dyDescent="0.25">
      <c r="A134" s="60">
        <v>10250202203</v>
      </c>
      <c r="B134" s="61" t="s">
        <v>1166</v>
      </c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>
        <f t="shared" si="80"/>
        <v>0</v>
      </c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>
        <f t="shared" si="81"/>
        <v>0</v>
      </c>
      <c r="AE134" s="92"/>
      <c r="AF134" s="92"/>
      <c r="AG134" s="132"/>
    </row>
    <row r="135" spans="1:33" x14ac:dyDescent="0.25">
      <c r="A135" s="52">
        <v>102502023</v>
      </c>
      <c r="B135" s="53" t="s">
        <v>828</v>
      </c>
      <c r="C135" s="54">
        <f t="shared" ref="C135:N135" si="88">+C136+C137+C138+C139+C140+C141+C142+C143+C144</f>
        <v>0</v>
      </c>
      <c r="D135" s="54">
        <f t="shared" si="88"/>
        <v>0</v>
      </c>
      <c r="E135" s="54">
        <f t="shared" si="88"/>
        <v>0</v>
      </c>
      <c r="F135" s="54">
        <f t="shared" si="88"/>
        <v>0</v>
      </c>
      <c r="G135" s="54">
        <f t="shared" si="88"/>
        <v>0</v>
      </c>
      <c r="H135" s="54">
        <f t="shared" si="88"/>
        <v>0</v>
      </c>
      <c r="I135" s="54">
        <f t="shared" si="88"/>
        <v>0</v>
      </c>
      <c r="J135" s="54">
        <f t="shared" si="88"/>
        <v>0</v>
      </c>
      <c r="K135" s="54">
        <f t="shared" si="88"/>
        <v>0</v>
      </c>
      <c r="L135" s="54">
        <f t="shared" si="88"/>
        <v>0</v>
      </c>
      <c r="M135" s="54">
        <f t="shared" si="88"/>
        <v>0</v>
      </c>
      <c r="N135" s="54">
        <f t="shared" si="88"/>
        <v>0</v>
      </c>
      <c r="O135" s="54">
        <f t="shared" si="80"/>
        <v>0</v>
      </c>
      <c r="Q135" s="54"/>
      <c r="R135" s="54">
        <f t="shared" ref="R135:AB135" si="89">+R136+R137+R138+R139+R140+R141+R142+R143+R144</f>
        <v>0</v>
      </c>
      <c r="S135" s="54">
        <f t="shared" si="89"/>
        <v>0</v>
      </c>
      <c r="T135" s="54">
        <f t="shared" si="89"/>
        <v>0</v>
      </c>
      <c r="U135" s="54">
        <f t="shared" si="89"/>
        <v>0</v>
      </c>
      <c r="V135" s="54">
        <f t="shared" si="89"/>
        <v>0</v>
      </c>
      <c r="W135" s="54">
        <f t="shared" si="89"/>
        <v>0</v>
      </c>
      <c r="X135" s="54">
        <f t="shared" si="89"/>
        <v>0</v>
      </c>
      <c r="Y135" s="54">
        <f t="shared" si="89"/>
        <v>0</v>
      </c>
      <c r="Z135" s="54">
        <f t="shared" si="89"/>
        <v>0</v>
      </c>
      <c r="AA135" s="54">
        <f t="shared" si="89"/>
        <v>0</v>
      </c>
      <c r="AB135" s="54">
        <f t="shared" si="89"/>
        <v>0</v>
      </c>
      <c r="AC135" s="54">
        <f t="shared" si="81"/>
        <v>0</v>
      </c>
      <c r="AE135" s="92"/>
      <c r="AF135" s="92"/>
      <c r="AG135" s="132"/>
    </row>
    <row r="136" spans="1:33" x14ac:dyDescent="0.25">
      <c r="A136" s="60">
        <v>10250202301</v>
      </c>
      <c r="B136" s="61" t="s">
        <v>1167</v>
      </c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>
        <f t="shared" si="80"/>
        <v>0</v>
      </c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>
        <f t="shared" si="81"/>
        <v>0</v>
      </c>
      <c r="AE136" s="92"/>
      <c r="AF136" s="92"/>
      <c r="AG136" s="132"/>
    </row>
    <row r="137" spans="1:33" x14ac:dyDescent="0.25">
      <c r="A137" s="60">
        <v>10250202302</v>
      </c>
      <c r="B137" s="61" t="s">
        <v>1168</v>
      </c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>
        <f t="shared" si="80"/>
        <v>0</v>
      </c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>
        <f t="shared" si="81"/>
        <v>0</v>
      </c>
      <c r="AE137" s="92"/>
      <c r="AF137" s="92"/>
      <c r="AG137" s="132"/>
    </row>
    <row r="138" spans="1:33" x14ac:dyDescent="0.25">
      <c r="A138" s="60">
        <v>10250202303</v>
      </c>
      <c r="B138" s="61" t="s">
        <v>277</v>
      </c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>
        <f t="shared" si="80"/>
        <v>0</v>
      </c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>
        <f t="shared" si="81"/>
        <v>0</v>
      </c>
      <c r="AE138" s="92"/>
      <c r="AF138" s="92"/>
      <c r="AG138" s="132"/>
    </row>
    <row r="139" spans="1:33" x14ac:dyDescent="0.25">
      <c r="A139" s="60">
        <v>10250202304</v>
      </c>
      <c r="B139" s="61" t="s">
        <v>1169</v>
      </c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>
        <f t="shared" si="80"/>
        <v>0</v>
      </c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>
        <f t="shared" si="81"/>
        <v>0</v>
      </c>
      <c r="AE139" s="92"/>
      <c r="AF139" s="92"/>
      <c r="AG139" s="132"/>
    </row>
    <row r="140" spans="1:33" x14ac:dyDescent="0.25">
      <c r="A140" s="60">
        <v>10250202305</v>
      </c>
      <c r="B140" s="61" t="s">
        <v>279</v>
      </c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>
        <f t="shared" si="80"/>
        <v>0</v>
      </c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>
        <f t="shared" si="81"/>
        <v>0</v>
      </c>
      <c r="AE140" s="92"/>
      <c r="AF140" s="92"/>
      <c r="AG140" s="132"/>
    </row>
    <row r="141" spans="1:33" x14ac:dyDescent="0.25">
      <c r="A141" s="60">
        <v>10250202306</v>
      </c>
      <c r="B141" s="61" t="s">
        <v>1170</v>
      </c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>
        <f t="shared" si="80"/>
        <v>0</v>
      </c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>
        <f t="shared" si="81"/>
        <v>0</v>
      </c>
      <c r="AE141" s="92"/>
      <c r="AF141" s="92"/>
      <c r="AG141" s="132"/>
    </row>
    <row r="142" spans="1:33" x14ac:dyDescent="0.25">
      <c r="A142" s="60">
        <v>10250202307</v>
      </c>
      <c r="B142" s="61" t="s">
        <v>1171</v>
      </c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>
        <f t="shared" si="80"/>
        <v>0</v>
      </c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>
        <f t="shared" si="81"/>
        <v>0</v>
      </c>
      <c r="AE142" s="92"/>
      <c r="AF142" s="92"/>
      <c r="AG142" s="132"/>
    </row>
    <row r="143" spans="1:33" x14ac:dyDescent="0.25">
      <c r="A143" s="60">
        <v>10250202308</v>
      </c>
      <c r="B143" s="61" t="s">
        <v>281</v>
      </c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>
        <f t="shared" si="80"/>
        <v>0</v>
      </c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>
        <f t="shared" si="81"/>
        <v>0</v>
      </c>
      <c r="AE143" s="92"/>
      <c r="AF143" s="92"/>
      <c r="AG143" s="132"/>
    </row>
    <row r="144" spans="1:33" x14ac:dyDescent="0.25">
      <c r="A144" s="60">
        <v>10250202309</v>
      </c>
      <c r="B144" s="61" t="s">
        <v>283</v>
      </c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>
        <f t="shared" si="80"/>
        <v>0</v>
      </c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>
        <f t="shared" si="81"/>
        <v>0</v>
      </c>
      <c r="AE144" s="92"/>
      <c r="AF144" s="92"/>
      <c r="AG144" s="132"/>
    </row>
    <row r="145" spans="1:33" x14ac:dyDescent="0.25">
      <c r="A145" s="52">
        <v>10250203</v>
      </c>
      <c r="B145" s="53" t="s">
        <v>958</v>
      </c>
      <c r="C145" s="54">
        <f t="shared" ref="C145:N145" si="90">+C146+C155+C164+C171+C180+C186+C192+C200+C205</f>
        <v>0</v>
      </c>
      <c r="D145" s="54">
        <f t="shared" si="90"/>
        <v>0</v>
      </c>
      <c r="E145" s="54">
        <f t="shared" si="90"/>
        <v>0</v>
      </c>
      <c r="F145" s="54">
        <f t="shared" si="90"/>
        <v>0</v>
      </c>
      <c r="G145" s="54">
        <f t="shared" si="90"/>
        <v>0</v>
      </c>
      <c r="H145" s="54">
        <f t="shared" si="90"/>
        <v>0</v>
      </c>
      <c r="I145" s="54">
        <f t="shared" si="90"/>
        <v>0</v>
      </c>
      <c r="J145" s="54">
        <f t="shared" si="90"/>
        <v>0</v>
      </c>
      <c r="K145" s="54">
        <f t="shared" si="90"/>
        <v>0</v>
      </c>
      <c r="L145" s="54">
        <f t="shared" si="90"/>
        <v>0</v>
      </c>
      <c r="M145" s="54">
        <f t="shared" si="90"/>
        <v>0</v>
      </c>
      <c r="N145" s="54">
        <f t="shared" si="90"/>
        <v>0</v>
      </c>
      <c r="O145" s="54">
        <f t="shared" si="80"/>
        <v>0</v>
      </c>
      <c r="Q145" s="54"/>
      <c r="R145" s="54">
        <f t="shared" ref="R145:AB145" si="91">+R146+R155+R164+R171+R180+R186+R192+R200+R205</f>
        <v>0</v>
      </c>
      <c r="S145" s="54">
        <f t="shared" si="91"/>
        <v>0</v>
      </c>
      <c r="T145" s="54">
        <f t="shared" si="91"/>
        <v>0</v>
      </c>
      <c r="U145" s="54">
        <f t="shared" si="91"/>
        <v>0</v>
      </c>
      <c r="V145" s="54">
        <f t="shared" si="91"/>
        <v>0</v>
      </c>
      <c r="W145" s="54">
        <f t="shared" si="91"/>
        <v>0</v>
      </c>
      <c r="X145" s="54">
        <f t="shared" si="91"/>
        <v>0</v>
      </c>
      <c r="Y145" s="54">
        <f t="shared" si="91"/>
        <v>0</v>
      </c>
      <c r="Z145" s="54">
        <f t="shared" si="91"/>
        <v>0</v>
      </c>
      <c r="AA145" s="54">
        <f t="shared" si="91"/>
        <v>0</v>
      </c>
      <c r="AB145" s="54">
        <f t="shared" si="91"/>
        <v>0</v>
      </c>
      <c r="AC145" s="54">
        <f t="shared" si="81"/>
        <v>0</v>
      </c>
      <c r="AE145" s="92"/>
      <c r="AF145" s="92"/>
      <c r="AG145" s="132"/>
    </row>
    <row r="146" spans="1:33" x14ac:dyDescent="0.25">
      <c r="A146" s="57">
        <v>102502031</v>
      </c>
      <c r="B146" s="58" t="s">
        <v>1172</v>
      </c>
      <c r="C146" s="55">
        <f t="shared" ref="C146:N146" si="92">+C147+C148+C149+C150+C151+C152+C153+C154</f>
        <v>0</v>
      </c>
      <c r="D146" s="55">
        <f t="shared" si="92"/>
        <v>0</v>
      </c>
      <c r="E146" s="55">
        <f t="shared" si="92"/>
        <v>0</v>
      </c>
      <c r="F146" s="55">
        <f t="shared" si="92"/>
        <v>0</v>
      </c>
      <c r="G146" s="55">
        <f t="shared" si="92"/>
        <v>0</v>
      </c>
      <c r="H146" s="55">
        <f t="shared" si="92"/>
        <v>0</v>
      </c>
      <c r="I146" s="55">
        <f t="shared" si="92"/>
        <v>0</v>
      </c>
      <c r="J146" s="55">
        <f t="shared" si="92"/>
        <v>0</v>
      </c>
      <c r="K146" s="55">
        <f t="shared" si="92"/>
        <v>0</v>
      </c>
      <c r="L146" s="55">
        <f t="shared" si="92"/>
        <v>0</v>
      </c>
      <c r="M146" s="55">
        <f t="shared" si="92"/>
        <v>0</v>
      </c>
      <c r="N146" s="55">
        <f t="shared" si="92"/>
        <v>0</v>
      </c>
      <c r="O146" s="55">
        <f t="shared" si="80"/>
        <v>0</v>
      </c>
      <c r="Q146" s="55"/>
      <c r="R146" s="55">
        <f t="shared" ref="R146:AB146" si="93">+R147+R148+R149+R150+R151+R152+R153+R154</f>
        <v>0</v>
      </c>
      <c r="S146" s="55">
        <f t="shared" si="93"/>
        <v>0</v>
      </c>
      <c r="T146" s="55">
        <f t="shared" si="93"/>
        <v>0</v>
      </c>
      <c r="U146" s="55">
        <f t="shared" si="93"/>
        <v>0</v>
      </c>
      <c r="V146" s="55">
        <f t="shared" si="93"/>
        <v>0</v>
      </c>
      <c r="W146" s="55">
        <f t="shared" si="93"/>
        <v>0</v>
      </c>
      <c r="X146" s="55">
        <f t="shared" si="93"/>
        <v>0</v>
      </c>
      <c r="Y146" s="55">
        <f t="shared" si="93"/>
        <v>0</v>
      </c>
      <c r="Z146" s="55">
        <f t="shared" si="93"/>
        <v>0</v>
      </c>
      <c r="AA146" s="55">
        <f t="shared" si="93"/>
        <v>0</v>
      </c>
      <c r="AB146" s="55">
        <f t="shared" si="93"/>
        <v>0</v>
      </c>
      <c r="AC146" s="55">
        <f t="shared" si="81"/>
        <v>0</v>
      </c>
      <c r="AE146" s="92"/>
      <c r="AF146" s="92"/>
      <c r="AG146" s="132"/>
    </row>
    <row r="147" spans="1:33" x14ac:dyDescent="0.25">
      <c r="A147" s="60">
        <v>10250203101</v>
      </c>
      <c r="B147" s="61" t="s">
        <v>1173</v>
      </c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>
        <f t="shared" si="80"/>
        <v>0</v>
      </c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>
        <f t="shared" si="81"/>
        <v>0</v>
      </c>
      <c r="AE147" s="92"/>
      <c r="AF147" s="92"/>
      <c r="AG147" s="132"/>
    </row>
    <row r="148" spans="1:33" x14ac:dyDescent="0.25">
      <c r="A148" s="60">
        <v>10250203102</v>
      </c>
      <c r="B148" s="61" t="s">
        <v>1174</v>
      </c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>
        <f t="shared" si="80"/>
        <v>0</v>
      </c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>
        <f t="shared" si="81"/>
        <v>0</v>
      </c>
      <c r="AE148" s="92"/>
      <c r="AF148" s="92"/>
      <c r="AG148" s="132"/>
    </row>
    <row r="149" spans="1:33" x14ac:dyDescent="0.25">
      <c r="A149" s="60">
        <v>10250203103</v>
      </c>
      <c r="B149" s="61" t="s">
        <v>1175</v>
      </c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>
        <f t="shared" si="80"/>
        <v>0</v>
      </c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>
        <f t="shared" si="81"/>
        <v>0</v>
      </c>
      <c r="AE149" s="92"/>
      <c r="AF149" s="92"/>
      <c r="AG149" s="132"/>
    </row>
    <row r="150" spans="1:33" x14ac:dyDescent="0.25">
      <c r="A150" s="60">
        <v>10250203104</v>
      </c>
      <c r="B150" s="61" t="s">
        <v>1176</v>
      </c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>
        <f t="shared" si="80"/>
        <v>0</v>
      </c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>
        <f t="shared" si="81"/>
        <v>0</v>
      </c>
      <c r="AE150" s="92"/>
      <c r="AF150" s="92"/>
      <c r="AG150" s="132"/>
    </row>
    <row r="151" spans="1:33" x14ac:dyDescent="0.25">
      <c r="A151" s="60">
        <v>10250203105</v>
      </c>
      <c r="B151" s="61" t="s">
        <v>1177</v>
      </c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>
        <f t="shared" si="80"/>
        <v>0</v>
      </c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>
        <f t="shared" si="81"/>
        <v>0</v>
      </c>
      <c r="AE151" s="92"/>
      <c r="AF151" s="92"/>
      <c r="AG151" s="132"/>
    </row>
    <row r="152" spans="1:33" x14ac:dyDescent="0.25">
      <c r="A152" s="60">
        <v>10250203106</v>
      </c>
      <c r="B152" s="61" t="s">
        <v>1178</v>
      </c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>
        <f t="shared" si="80"/>
        <v>0</v>
      </c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>
        <f t="shared" si="81"/>
        <v>0</v>
      </c>
      <c r="AE152" s="92"/>
      <c r="AF152" s="92"/>
      <c r="AG152" s="132"/>
    </row>
    <row r="153" spans="1:33" x14ac:dyDescent="0.25">
      <c r="A153" s="60">
        <v>10250203107</v>
      </c>
      <c r="B153" s="61" t="s">
        <v>1179</v>
      </c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>
        <f t="shared" si="80"/>
        <v>0</v>
      </c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>
        <f t="shared" si="81"/>
        <v>0</v>
      </c>
      <c r="AE153" s="92"/>
      <c r="AF153" s="92"/>
      <c r="AG153" s="132"/>
    </row>
    <row r="154" spans="1:33" x14ac:dyDescent="0.25">
      <c r="A154" s="60">
        <v>10250203109</v>
      </c>
      <c r="B154" s="61" t="s">
        <v>1180</v>
      </c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>
        <f t="shared" si="80"/>
        <v>0</v>
      </c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>
        <f t="shared" si="81"/>
        <v>0</v>
      </c>
      <c r="AE154" s="92"/>
      <c r="AF154" s="92"/>
      <c r="AG154" s="132"/>
    </row>
    <row r="155" spans="1:33" x14ac:dyDescent="0.25">
      <c r="A155" s="52">
        <v>102502032</v>
      </c>
      <c r="B155" s="53" t="s">
        <v>289</v>
      </c>
      <c r="C155" s="54">
        <f t="shared" ref="C155:N155" si="94">+C156+C157+C158+C159+C160+C161+C162+C163</f>
        <v>0</v>
      </c>
      <c r="D155" s="54">
        <f t="shared" si="94"/>
        <v>0</v>
      </c>
      <c r="E155" s="54">
        <f t="shared" si="94"/>
        <v>0</v>
      </c>
      <c r="F155" s="54">
        <f t="shared" si="94"/>
        <v>0</v>
      </c>
      <c r="G155" s="54">
        <f t="shared" si="94"/>
        <v>0</v>
      </c>
      <c r="H155" s="54">
        <f t="shared" si="94"/>
        <v>0</v>
      </c>
      <c r="I155" s="54">
        <f t="shared" si="94"/>
        <v>0</v>
      </c>
      <c r="J155" s="54">
        <f t="shared" si="94"/>
        <v>0</v>
      </c>
      <c r="K155" s="54">
        <f t="shared" si="94"/>
        <v>0</v>
      </c>
      <c r="L155" s="54">
        <f t="shared" si="94"/>
        <v>0</v>
      </c>
      <c r="M155" s="54">
        <f t="shared" si="94"/>
        <v>0</v>
      </c>
      <c r="N155" s="54">
        <f t="shared" si="94"/>
        <v>0</v>
      </c>
      <c r="O155" s="54">
        <f t="shared" si="80"/>
        <v>0</v>
      </c>
      <c r="Q155" s="54"/>
      <c r="R155" s="54">
        <f t="shared" ref="R155:AB155" si="95">+R156+R157+R158+R159+R160+R161+R162+R163</f>
        <v>0</v>
      </c>
      <c r="S155" s="54">
        <f t="shared" si="95"/>
        <v>0</v>
      </c>
      <c r="T155" s="54">
        <f t="shared" si="95"/>
        <v>0</v>
      </c>
      <c r="U155" s="54">
        <f t="shared" si="95"/>
        <v>0</v>
      </c>
      <c r="V155" s="54">
        <f t="shared" si="95"/>
        <v>0</v>
      </c>
      <c r="W155" s="54">
        <f t="shared" si="95"/>
        <v>0</v>
      </c>
      <c r="X155" s="54">
        <f t="shared" si="95"/>
        <v>0</v>
      </c>
      <c r="Y155" s="54">
        <f t="shared" si="95"/>
        <v>0</v>
      </c>
      <c r="Z155" s="54">
        <f t="shared" si="95"/>
        <v>0</v>
      </c>
      <c r="AA155" s="54">
        <f t="shared" si="95"/>
        <v>0</v>
      </c>
      <c r="AB155" s="54">
        <f t="shared" si="95"/>
        <v>0</v>
      </c>
      <c r="AC155" s="54">
        <f t="shared" si="81"/>
        <v>0</v>
      </c>
      <c r="AE155" s="92"/>
      <c r="AF155" s="92"/>
      <c r="AG155" s="132"/>
    </row>
    <row r="156" spans="1:33" x14ac:dyDescent="0.25">
      <c r="A156" s="60">
        <v>10250203201</v>
      </c>
      <c r="B156" s="61" t="s">
        <v>291</v>
      </c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>
        <f t="shared" si="80"/>
        <v>0</v>
      </c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>
        <f t="shared" si="81"/>
        <v>0</v>
      </c>
      <c r="AE156" s="92"/>
      <c r="AF156" s="92"/>
      <c r="AG156" s="132"/>
    </row>
    <row r="157" spans="1:33" x14ac:dyDescent="0.25">
      <c r="A157" s="60">
        <v>10250203202</v>
      </c>
      <c r="B157" s="61" t="s">
        <v>293</v>
      </c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>
        <f t="shared" si="80"/>
        <v>0</v>
      </c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>
        <f t="shared" si="81"/>
        <v>0</v>
      </c>
      <c r="AE157" s="92"/>
      <c r="AF157" s="92"/>
      <c r="AG157" s="132"/>
    </row>
    <row r="158" spans="1:33" x14ac:dyDescent="0.25">
      <c r="A158" s="60">
        <v>10250203203</v>
      </c>
      <c r="B158" s="61" t="s">
        <v>829</v>
      </c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>
        <f t="shared" si="80"/>
        <v>0</v>
      </c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>
        <f t="shared" si="81"/>
        <v>0</v>
      </c>
      <c r="AE158" s="92"/>
      <c r="AF158" s="92"/>
      <c r="AG158" s="132"/>
    </row>
    <row r="159" spans="1:33" x14ac:dyDescent="0.25">
      <c r="A159" s="60">
        <v>10250203204</v>
      </c>
      <c r="B159" s="61" t="s">
        <v>1181</v>
      </c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>
        <f t="shared" si="80"/>
        <v>0</v>
      </c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>
        <f t="shared" si="81"/>
        <v>0</v>
      </c>
      <c r="AE159" s="92"/>
      <c r="AF159" s="92"/>
      <c r="AG159" s="132"/>
    </row>
    <row r="160" spans="1:33" x14ac:dyDescent="0.25">
      <c r="A160" s="60">
        <v>10250203205</v>
      </c>
      <c r="B160" s="61" t="s">
        <v>1182</v>
      </c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>
        <f t="shared" si="80"/>
        <v>0</v>
      </c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>
        <f t="shared" si="81"/>
        <v>0</v>
      </c>
      <c r="AE160" s="92"/>
      <c r="AF160" s="92"/>
      <c r="AG160" s="132"/>
    </row>
    <row r="161" spans="1:33" x14ac:dyDescent="0.25">
      <c r="A161" s="60">
        <v>10250203206</v>
      </c>
      <c r="B161" s="61" t="s">
        <v>830</v>
      </c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>
        <f t="shared" si="80"/>
        <v>0</v>
      </c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>
        <f t="shared" si="81"/>
        <v>0</v>
      </c>
      <c r="AE161" s="92"/>
      <c r="AF161" s="92"/>
      <c r="AG161" s="132"/>
    </row>
    <row r="162" spans="1:33" x14ac:dyDescent="0.25">
      <c r="A162" s="60">
        <v>10250203207</v>
      </c>
      <c r="B162" s="61" t="s">
        <v>1183</v>
      </c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>
        <f t="shared" si="80"/>
        <v>0</v>
      </c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>
        <f t="shared" si="81"/>
        <v>0</v>
      </c>
      <c r="AE162" s="92"/>
      <c r="AF162" s="92"/>
      <c r="AG162" s="132"/>
    </row>
    <row r="163" spans="1:33" x14ac:dyDescent="0.25">
      <c r="A163" s="60">
        <v>10250203208</v>
      </c>
      <c r="B163" s="61" t="s">
        <v>832</v>
      </c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>
        <f t="shared" si="80"/>
        <v>0</v>
      </c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>
        <f t="shared" si="81"/>
        <v>0</v>
      </c>
      <c r="AE163" s="92"/>
      <c r="AF163" s="92"/>
      <c r="AG163" s="132"/>
    </row>
    <row r="164" spans="1:33" x14ac:dyDescent="0.25">
      <c r="A164" s="52">
        <v>102502033</v>
      </c>
      <c r="B164" s="53" t="s">
        <v>305</v>
      </c>
      <c r="C164" s="54">
        <f t="shared" ref="C164:N164" si="96">+C165+C166+C167+C168+C169+C170</f>
        <v>0</v>
      </c>
      <c r="D164" s="54">
        <f t="shared" si="96"/>
        <v>0</v>
      </c>
      <c r="E164" s="54">
        <f t="shared" si="96"/>
        <v>0</v>
      </c>
      <c r="F164" s="54">
        <f t="shared" si="96"/>
        <v>0</v>
      </c>
      <c r="G164" s="54">
        <f t="shared" si="96"/>
        <v>0</v>
      </c>
      <c r="H164" s="54">
        <f t="shared" si="96"/>
        <v>0</v>
      </c>
      <c r="I164" s="54">
        <f t="shared" si="96"/>
        <v>0</v>
      </c>
      <c r="J164" s="54">
        <f t="shared" si="96"/>
        <v>0</v>
      </c>
      <c r="K164" s="54">
        <f t="shared" si="96"/>
        <v>0</v>
      </c>
      <c r="L164" s="54">
        <f t="shared" si="96"/>
        <v>0</v>
      </c>
      <c r="M164" s="54">
        <f t="shared" si="96"/>
        <v>0</v>
      </c>
      <c r="N164" s="54">
        <f t="shared" si="96"/>
        <v>0</v>
      </c>
      <c r="O164" s="54">
        <f t="shared" si="80"/>
        <v>0</v>
      </c>
      <c r="Q164" s="54"/>
      <c r="R164" s="54">
        <f t="shared" ref="R164:AB164" si="97">+R165+R166+R167+R168+R169+R170</f>
        <v>0</v>
      </c>
      <c r="S164" s="54">
        <f t="shared" si="97"/>
        <v>0</v>
      </c>
      <c r="T164" s="54">
        <f t="shared" si="97"/>
        <v>0</v>
      </c>
      <c r="U164" s="54">
        <f t="shared" si="97"/>
        <v>0</v>
      </c>
      <c r="V164" s="54">
        <f t="shared" si="97"/>
        <v>0</v>
      </c>
      <c r="W164" s="54">
        <f t="shared" si="97"/>
        <v>0</v>
      </c>
      <c r="X164" s="54">
        <f t="shared" si="97"/>
        <v>0</v>
      </c>
      <c r="Y164" s="54">
        <f t="shared" si="97"/>
        <v>0</v>
      </c>
      <c r="Z164" s="54">
        <f t="shared" si="97"/>
        <v>0</v>
      </c>
      <c r="AA164" s="54">
        <f t="shared" si="97"/>
        <v>0</v>
      </c>
      <c r="AB164" s="54">
        <f t="shared" si="97"/>
        <v>0</v>
      </c>
      <c r="AC164" s="54">
        <f t="shared" si="81"/>
        <v>0</v>
      </c>
      <c r="AE164" s="92"/>
      <c r="AF164" s="92"/>
      <c r="AG164" s="132"/>
    </row>
    <row r="165" spans="1:33" x14ac:dyDescent="0.25">
      <c r="A165" s="60">
        <v>10250203301</v>
      </c>
      <c r="B165" s="61" t="s">
        <v>1184</v>
      </c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>
        <f t="shared" si="80"/>
        <v>0</v>
      </c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>
        <f t="shared" si="81"/>
        <v>0</v>
      </c>
      <c r="AE165" s="92"/>
      <c r="AF165" s="92"/>
      <c r="AG165" s="132"/>
    </row>
    <row r="166" spans="1:33" x14ac:dyDescent="0.25">
      <c r="A166" s="60">
        <v>10250203302</v>
      </c>
      <c r="B166" s="61" t="s">
        <v>1185</v>
      </c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>
        <f t="shared" si="80"/>
        <v>0</v>
      </c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>
        <f t="shared" si="81"/>
        <v>0</v>
      </c>
      <c r="AE166" s="92"/>
      <c r="AF166" s="92"/>
      <c r="AG166" s="132"/>
    </row>
    <row r="167" spans="1:33" x14ac:dyDescent="0.25">
      <c r="A167" s="60">
        <v>10250203303</v>
      </c>
      <c r="B167" s="61" t="s">
        <v>1186</v>
      </c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>
        <f t="shared" si="80"/>
        <v>0</v>
      </c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>
        <f t="shared" si="81"/>
        <v>0</v>
      </c>
      <c r="AE167" s="92"/>
      <c r="AF167" s="92"/>
      <c r="AG167" s="132"/>
    </row>
    <row r="168" spans="1:33" x14ac:dyDescent="0.25">
      <c r="A168" s="60">
        <v>10250203304</v>
      </c>
      <c r="B168" s="61" t="s">
        <v>1187</v>
      </c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>
        <f t="shared" si="80"/>
        <v>0</v>
      </c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>
        <f t="shared" si="81"/>
        <v>0</v>
      </c>
      <c r="AE168" s="92"/>
      <c r="AF168" s="92"/>
      <c r="AG168" s="132"/>
    </row>
    <row r="169" spans="1:33" x14ac:dyDescent="0.25">
      <c r="A169" s="60">
        <v>10250203305</v>
      </c>
      <c r="B169" s="61" t="s">
        <v>1188</v>
      </c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>
        <f t="shared" si="80"/>
        <v>0</v>
      </c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>
        <f t="shared" si="81"/>
        <v>0</v>
      </c>
      <c r="AE169" s="92"/>
      <c r="AF169" s="92"/>
      <c r="AG169" s="132"/>
    </row>
    <row r="170" spans="1:33" x14ac:dyDescent="0.25">
      <c r="A170" s="60">
        <v>10250203307</v>
      </c>
      <c r="B170" s="61" t="s">
        <v>1189</v>
      </c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>
        <f t="shared" si="80"/>
        <v>0</v>
      </c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>
        <f t="shared" si="81"/>
        <v>0</v>
      </c>
      <c r="AE170" s="92"/>
      <c r="AF170" s="92"/>
      <c r="AG170" s="132"/>
    </row>
    <row r="171" spans="1:33" x14ac:dyDescent="0.25">
      <c r="A171" s="52">
        <v>102502034</v>
      </c>
      <c r="B171" s="53" t="s">
        <v>309</v>
      </c>
      <c r="C171" s="54">
        <f t="shared" ref="C171:N171" si="98">+C172+C173+C174+C175+C176+C177+C178+C179</f>
        <v>0</v>
      </c>
      <c r="D171" s="54">
        <f t="shared" si="98"/>
        <v>0</v>
      </c>
      <c r="E171" s="54">
        <f t="shared" si="98"/>
        <v>0</v>
      </c>
      <c r="F171" s="54">
        <f t="shared" si="98"/>
        <v>0</v>
      </c>
      <c r="G171" s="54">
        <f t="shared" si="98"/>
        <v>0</v>
      </c>
      <c r="H171" s="54">
        <f t="shared" si="98"/>
        <v>0</v>
      </c>
      <c r="I171" s="54">
        <f t="shared" si="98"/>
        <v>0</v>
      </c>
      <c r="J171" s="54">
        <f t="shared" si="98"/>
        <v>0</v>
      </c>
      <c r="K171" s="54">
        <f t="shared" si="98"/>
        <v>0</v>
      </c>
      <c r="L171" s="54">
        <f t="shared" si="98"/>
        <v>0</v>
      </c>
      <c r="M171" s="54">
        <f t="shared" si="98"/>
        <v>0</v>
      </c>
      <c r="N171" s="54">
        <f t="shared" si="98"/>
        <v>0</v>
      </c>
      <c r="O171" s="54">
        <f t="shared" si="80"/>
        <v>0</v>
      </c>
      <c r="Q171" s="54"/>
      <c r="R171" s="54">
        <f t="shared" ref="R171:AB171" si="99">+R172+R173+R174+R175+R176+R177+R178+R179</f>
        <v>0</v>
      </c>
      <c r="S171" s="54">
        <f t="shared" si="99"/>
        <v>0</v>
      </c>
      <c r="T171" s="54">
        <f t="shared" si="99"/>
        <v>0</v>
      </c>
      <c r="U171" s="54">
        <f t="shared" si="99"/>
        <v>0</v>
      </c>
      <c r="V171" s="54">
        <f t="shared" si="99"/>
        <v>0</v>
      </c>
      <c r="W171" s="54">
        <f t="shared" si="99"/>
        <v>0</v>
      </c>
      <c r="X171" s="54">
        <f t="shared" si="99"/>
        <v>0</v>
      </c>
      <c r="Y171" s="54">
        <f t="shared" si="99"/>
        <v>0</v>
      </c>
      <c r="Z171" s="54">
        <f t="shared" si="99"/>
        <v>0</v>
      </c>
      <c r="AA171" s="54">
        <f t="shared" si="99"/>
        <v>0</v>
      </c>
      <c r="AB171" s="54">
        <f t="shared" si="99"/>
        <v>0</v>
      </c>
      <c r="AC171" s="54">
        <f t="shared" si="81"/>
        <v>0</v>
      </c>
      <c r="AE171" s="92"/>
      <c r="AF171" s="92"/>
      <c r="AG171" s="132"/>
    </row>
    <row r="172" spans="1:33" x14ac:dyDescent="0.25">
      <c r="A172" s="60">
        <v>10250203401</v>
      </c>
      <c r="B172" s="61" t="s">
        <v>1190</v>
      </c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>
        <f t="shared" si="80"/>
        <v>0</v>
      </c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>
        <f t="shared" si="81"/>
        <v>0</v>
      </c>
      <c r="AE172" s="92"/>
      <c r="AF172" s="92"/>
      <c r="AG172" s="132"/>
    </row>
    <row r="173" spans="1:33" x14ac:dyDescent="0.25">
      <c r="A173" s="60">
        <v>10250203402</v>
      </c>
      <c r="B173" s="61" t="s">
        <v>313</v>
      </c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>
        <f t="shared" si="80"/>
        <v>0</v>
      </c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>
        <f t="shared" si="81"/>
        <v>0</v>
      </c>
      <c r="AE173" s="92"/>
      <c r="AF173" s="92"/>
      <c r="AG173" s="132"/>
    </row>
    <row r="174" spans="1:33" x14ac:dyDescent="0.25">
      <c r="A174" s="60">
        <v>10250203403</v>
      </c>
      <c r="B174" s="61" t="s">
        <v>315</v>
      </c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>
        <f t="shared" si="80"/>
        <v>0</v>
      </c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>
        <f t="shared" si="81"/>
        <v>0</v>
      </c>
      <c r="AE174" s="92"/>
      <c r="AF174" s="92"/>
      <c r="AG174" s="132"/>
    </row>
    <row r="175" spans="1:33" x14ac:dyDescent="0.25">
      <c r="A175" s="60">
        <v>10250203404</v>
      </c>
      <c r="B175" s="61" t="s">
        <v>1191</v>
      </c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>
        <f t="shared" si="80"/>
        <v>0</v>
      </c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>
        <f t="shared" si="81"/>
        <v>0</v>
      </c>
      <c r="AE175" s="92"/>
      <c r="AF175" s="92"/>
      <c r="AG175" s="132"/>
    </row>
    <row r="176" spans="1:33" x14ac:dyDescent="0.25">
      <c r="A176" s="60">
        <v>10250203405</v>
      </c>
      <c r="B176" s="61" t="s">
        <v>317</v>
      </c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>
        <f t="shared" si="80"/>
        <v>0</v>
      </c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>
        <f t="shared" si="81"/>
        <v>0</v>
      </c>
      <c r="AE176" s="92"/>
      <c r="AF176" s="92"/>
      <c r="AG176" s="132"/>
    </row>
    <row r="177" spans="1:33" x14ac:dyDescent="0.25">
      <c r="A177" s="60">
        <v>10250203406</v>
      </c>
      <c r="B177" s="61" t="s">
        <v>319</v>
      </c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>
        <f t="shared" si="80"/>
        <v>0</v>
      </c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>
        <f t="shared" si="81"/>
        <v>0</v>
      </c>
      <c r="AE177" s="92"/>
      <c r="AF177" s="92"/>
      <c r="AG177" s="132"/>
    </row>
    <row r="178" spans="1:33" x14ac:dyDescent="0.25">
      <c r="A178" s="60">
        <v>10250203407</v>
      </c>
      <c r="B178" s="61" t="s">
        <v>1192</v>
      </c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>
        <f t="shared" si="80"/>
        <v>0</v>
      </c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>
        <f t="shared" si="81"/>
        <v>0</v>
      </c>
      <c r="AE178" s="92"/>
      <c r="AF178" s="92"/>
      <c r="AG178" s="132"/>
    </row>
    <row r="179" spans="1:33" x14ac:dyDescent="0.25">
      <c r="A179" s="60">
        <v>10250203408</v>
      </c>
      <c r="B179" s="61" t="s">
        <v>1193</v>
      </c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>
        <f t="shared" si="80"/>
        <v>0</v>
      </c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>
        <f t="shared" si="81"/>
        <v>0</v>
      </c>
      <c r="AE179" s="92"/>
      <c r="AF179" s="92"/>
      <c r="AG179" s="132"/>
    </row>
    <row r="180" spans="1:33" x14ac:dyDescent="0.25">
      <c r="A180" s="52">
        <v>102502035</v>
      </c>
      <c r="B180" s="53" t="s">
        <v>321</v>
      </c>
      <c r="C180" s="54">
        <f t="shared" ref="C180:N180" si="100">+C181+C182+C183+C184+C185</f>
        <v>0</v>
      </c>
      <c r="D180" s="54">
        <f t="shared" si="100"/>
        <v>0</v>
      </c>
      <c r="E180" s="54">
        <f t="shared" si="100"/>
        <v>0</v>
      </c>
      <c r="F180" s="54">
        <f t="shared" si="100"/>
        <v>0</v>
      </c>
      <c r="G180" s="54">
        <f t="shared" si="100"/>
        <v>0</v>
      </c>
      <c r="H180" s="54">
        <f t="shared" si="100"/>
        <v>0</v>
      </c>
      <c r="I180" s="54">
        <f t="shared" si="100"/>
        <v>0</v>
      </c>
      <c r="J180" s="54">
        <f t="shared" si="100"/>
        <v>0</v>
      </c>
      <c r="K180" s="54">
        <f t="shared" si="100"/>
        <v>0</v>
      </c>
      <c r="L180" s="54">
        <f t="shared" si="100"/>
        <v>0</v>
      </c>
      <c r="M180" s="54">
        <f t="shared" si="100"/>
        <v>0</v>
      </c>
      <c r="N180" s="54">
        <f t="shared" si="100"/>
        <v>0</v>
      </c>
      <c r="O180" s="54">
        <f t="shared" si="80"/>
        <v>0</v>
      </c>
      <c r="Q180" s="54"/>
      <c r="R180" s="54">
        <f t="shared" ref="R180:AB180" si="101">+R181+R182+R183+R184+R185</f>
        <v>0</v>
      </c>
      <c r="S180" s="54">
        <f t="shared" si="101"/>
        <v>0</v>
      </c>
      <c r="T180" s="54">
        <f t="shared" si="101"/>
        <v>0</v>
      </c>
      <c r="U180" s="54">
        <f t="shared" si="101"/>
        <v>0</v>
      </c>
      <c r="V180" s="54">
        <f t="shared" si="101"/>
        <v>0</v>
      </c>
      <c r="W180" s="54">
        <f t="shared" si="101"/>
        <v>0</v>
      </c>
      <c r="X180" s="54">
        <f t="shared" si="101"/>
        <v>0</v>
      </c>
      <c r="Y180" s="54">
        <f t="shared" si="101"/>
        <v>0</v>
      </c>
      <c r="Z180" s="54">
        <f t="shared" si="101"/>
        <v>0</v>
      </c>
      <c r="AA180" s="54">
        <f t="shared" si="101"/>
        <v>0</v>
      </c>
      <c r="AB180" s="54">
        <f t="shared" si="101"/>
        <v>0</v>
      </c>
      <c r="AC180" s="54">
        <f t="shared" si="81"/>
        <v>0</v>
      </c>
      <c r="AE180" s="92"/>
      <c r="AF180" s="92"/>
      <c r="AG180" s="132"/>
    </row>
    <row r="181" spans="1:33" x14ac:dyDescent="0.25">
      <c r="A181" s="60">
        <v>10250203501</v>
      </c>
      <c r="B181" s="61" t="s">
        <v>323</v>
      </c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>
        <f t="shared" si="80"/>
        <v>0</v>
      </c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>
        <f t="shared" si="81"/>
        <v>0</v>
      </c>
      <c r="AE181" s="92"/>
      <c r="AF181" s="92"/>
      <c r="AG181" s="132"/>
    </row>
    <row r="182" spans="1:33" x14ac:dyDescent="0.25">
      <c r="A182" s="60">
        <v>10250203502</v>
      </c>
      <c r="B182" s="61" t="s">
        <v>325</v>
      </c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>
        <f t="shared" si="80"/>
        <v>0</v>
      </c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>
        <f t="shared" si="81"/>
        <v>0</v>
      </c>
      <c r="AE182" s="92"/>
      <c r="AF182" s="92"/>
      <c r="AG182" s="132"/>
    </row>
    <row r="183" spans="1:33" x14ac:dyDescent="0.25">
      <c r="A183" s="60">
        <v>10250203503</v>
      </c>
      <c r="B183" s="61" t="s">
        <v>327</v>
      </c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>
        <f t="shared" ref="O183:O246" si="102">SUM(C183:N183)</f>
        <v>0</v>
      </c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>
        <f t="shared" ref="AC183:AC246" si="103">SUM(Q183:AB183)</f>
        <v>0</v>
      </c>
      <c r="AE183" s="92"/>
      <c r="AF183" s="92"/>
      <c r="AG183" s="132"/>
    </row>
    <row r="184" spans="1:33" x14ac:dyDescent="0.25">
      <c r="A184" s="60">
        <v>10250203504</v>
      </c>
      <c r="B184" s="61" t="s">
        <v>1194</v>
      </c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>
        <f t="shared" si="102"/>
        <v>0</v>
      </c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>
        <f t="shared" si="103"/>
        <v>0</v>
      </c>
      <c r="AE184" s="92"/>
      <c r="AF184" s="92"/>
      <c r="AG184" s="132"/>
    </row>
    <row r="185" spans="1:33" x14ac:dyDescent="0.25">
      <c r="A185" s="60">
        <v>10250203505</v>
      </c>
      <c r="B185" s="61" t="s">
        <v>329</v>
      </c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>
        <f t="shared" si="102"/>
        <v>0</v>
      </c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>
        <f t="shared" si="103"/>
        <v>0</v>
      </c>
      <c r="AE185" s="92"/>
      <c r="AF185" s="92"/>
      <c r="AG185" s="132"/>
    </row>
    <row r="186" spans="1:33" x14ac:dyDescent="0.25">
      <c r="A186" s="52">
        <v>102502036</v>
      </c>
      <c r="B186" s="53" t="s">
        <v>331</v>
      </c>
      <c r="C186" s="54">
        <f t="shared" ref="C186:N186" si="104">+C187+C188+C189+C190+C191</f>
        <v>0</v>
      </c>
      <c r="D186" s="54">
        <f t="shared" si="104"/>
        <v>0</v>
      </c>
      <c r="E186" s="54">
        <f t="shared" si="104"/>
        <v>0</v>
      </c>
      <c r="F186" s="54">
        <f t="shared" si="104"/>
        <v>0</v>
      </c>
      <c r="G186" s="54">
        <f t="shared" si="104"/>
        <v>0</v>
      </c>
      <c r="H186" s="54">
        <f t="shared" si="104"/>
        <v>0</v>
      </c>
      <c r="I186" s="54">
        <f t="shared" si="104"/>
        <v>0</v>
      </c>
      <c r="J186" s="54">
        <f t="shared" si="104"/>
        <v>0</v>
      </c>
      <c r="K186" s="54">
        <f t="shared" si="104"/>
        <v>0</v>
      </c>
      <c r="L186" s="54">
        <f t="shared" si="104"/>
        <v>0</v>
      </c>
      <c r="M186" s="54">
        <f t="shared" si="104"/>
        <v>0</v>
      </c>
      <c r="N186" s="54">
        <f t="shared" si="104"/>
        <v>0</v>
      </c>
      <c r="O186" s="54">
        <f t="shared" si="102"/>
        <v>0</v>
      </c>
      <c r="Q186" s="54"/>
      <c r="R186" s="54">
        <f t="shared" ref="R186:AB186" si="105">+R187+R188+R189+R190+R191</f>
        <v>0</v>
      </c>
      <c r="S186" s="54">
        <f t="shared" si="105"/>
        <v>0</v>
      </c>
      <c r="T186" s="54">
        <f t="shared" si="105"/>
        <v>0</v>
      </c>
      <c r="U186" s="54">
        <f t="shared" si="105"/>
        <v>0</v>
      </c>
      <c r="V186" s="54">
        <f t="shared" si="105"/>
        <v>0</v>
      </c>
      <c r="W186" s="54">
        <f t="shared" si="105"/>
        <v>0</v>
      </c>
      <c r="X186" s="54">
        <f t="shared" si="105"/>
        <v>0</v>
      </c>
      <c r="Y186" s="54">
        <f t="shared" si="105"/>
        <v>0</v>
      </c>
      <c r="Z186" s="54">
        <f t="shared" si="105"/>
        <v>0</v>
      </c>
      <c r="AA186" s="54">
        <f t="shared" si="105"/>
        <v>0</v>
      </c>
      <c r="AB186" s="54">
        <f t="shared" si="105"/>
        <v>0</v>
      </c>
      <c r="AC186" s="54">
        <f t="shared" si="103"/>
        <v>0</v>
      </c>
      <c r="AE186" s="92"/>
      <c r="AF186" s="92"/>
      <c r="AG186" s="132"/>
    </row>
    <row r="187" spans="1:33" x14ac:dyDescent="0.25">
      <c r="A187" s="60">
        <v>10250203601</v>
      </c>
      <c r="B187" s="61" t="s">
        <v>333</v>
      </c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>
        <f t="shared" si="102"/>
        <v>0</v>
      </c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>
        <f t="shared" si="103"/>
        <v>0</v>
      </c>
      <c r="AE187" s="92"/>
      <c r="AF187" s="92"/>
      <c r="AG187" s="132"/>
    </row>
    <row r="188" spans="1:33" x14ac:dyDescent="0.25">
      <c r="A188" s="60">
        <v>10250203602</v>
      </c>
      <c r="B188" s="61" t="s">
        <v>1195</v>
      </c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>
        <f t="shared" si="102"/>
        <v>0</v>
      </c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>
        <f t="shared" si="103"/>
        <v>0</v>
      </c>
      <c r="AE188" s="92"/>
      <c r="AF188" s="92"/>
      <c r="AG188" s="132"/>
    </row>
    <row r="189" spans="1:33" x14ac:dyDescent="0.25">
      <c r="A189" s="60">
        <v>10250203603</v>
      </c>
      <c r="B189" s="61" t="s">
        <v>1196</v>
      </c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>
        <f t="shared" si="102"/>
        <v>0</v>
      </c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>
        <f t="shared" si="103"/>
        <v>0</v>
      </c>
      <c r="AE189" s="92"/>
      <c r="AF189" s="92"/>
      <c r="AG189" s="132"/>
    </row>
    <row r="190" spans="1:33" x14ac:dyDescent="0.25">
      <c r="A190" s="60">
        <v>10250203604</v>
      </c>
      <c r="B190" s="61" t="s">
        <v>1197</v>
      </c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>
        <f t="shared" si="102"/>
        <v>0</v>
      </c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>
        <f t="shared" si="103"/>
        <v>0</v>
      </c>
      <c r="AE190" s="92"/>
      <c r="AF190" s="92"/>
      <c r="AG190" s="132"/>
    </row>
    <row r="191" spans="1:33" x14ac:dyDescent="0.25">
      <c r="A191" s="60">
        <v>10250203609</v>
      </c>
      <c r="B191" s="61" t="s">
        <v>1198</v>
      </c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>
        <f t="shared" si="102"/>
        <v>0</v>
      </c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>
        <f t="shared" si="103"/>
        <v>0</v>
      </c>
      <c r="AE191" s="92"/>
      <c r="AF191" s="92"/>
      <c r="AG191" s="132"/>
    </row>
    <row r="192" spans="1:33" x14ac:dyDescent="0.25">
      <c r="A192" s="52">
        <v>102502037</v>
      </c>
      <c r="B192" s="53" t="s">
        <v>337</v>
      </c>
      <c r="C192" s="54">
        <f t="shared" ref="C192:N192" si="106">+C193+C194+C195+C196+C197+C198+C199</f>
        <v>0</v>
      </c>
      <c r="D192" s="54">
        <f t="shared" si="106"/>
        <v>0</v>
      </c>
      <c r="E192" s="54">
        <f t="shared" si="106"/>
        <v>0</v>
      </c>
      <c r="F192" s="54">
        <f t="shared" si="106"/>
        <v>0</v>
      </c>
      <c r="G192" s="54">
        <f t="shared" si="106"/>
        <v>0</v>
      </c>
      <c r="H192" s="54">
        <f t="shared" si="106"/>
        <v>0</v>
      </c>
      <c r="I192" s="54">
        <f t="shared" si="106"/>
        <v>0</v>
      </c>
      <c r="J192" s="54">
        <f t="shared" si="106"/>
        <v>0</v>
      </c>
      <c r="K192" s="54">
        <f t="shared" si="106"/>
        <v>0</v>
      </c>
      <c r="L192" s="54">
        <f t="shared" si="106"/>
        <v>0</v>
      </c>
      <c r="M192" s="54">
        <f t="shared" si="106"/>
        <v>0</v>
      </c>
      <c r="N192" s="54">
        <f t="shared" si="106"/>
        <v>0</v>
      </c>
      <c r="O192" s="54">
        <f t="shared" si="102"/>
        <v>0</v>
      </c>
      <c r="Q192" s="54"/>
      <c r="R192" s="54">
        <f t="shared" ref="R192:AB192" si="107">+R193+R194+R195+R196+R197+R198+R199</f>
        <v>0</v>
      </c>
      <c r="S192" s="54">
        <f t="shared" si="107"/>
        <v>0</v>
      </c>
      <c r="T192" s="54">
        <f t="shared" si="107"/>
        <v>0</v>
      </c>
      <c r="U192" s="54">
        <f t="shared" si="107"/>
        <v>0</v>
      </c>
      <c r="V192" s="54">
        <f t="shared" si="107"/>
        <v>0</v>
      </c>
      <c r="W192" s="54">
        <f t="shared" si="107"/>
        <v>0</v>
      </c>
      <c r="X192" s="54">
        <f t="shared" si="107"/>
        <v>0</v>
      </c>
      <c r="Y192" s="54">
        <f t="shared" si="107"/>
        <v>0</v>
      </c>
      <c r="Z192" s="54">
        <f t="shared" si="107"/>
        <v>0</v>
      </c>
      <c r="AA192" s="54">
        <f t="shared" si="107"/>
        <v>0</v>
      </c>
      <c r="AB192" s="54">
        <f t="shared" si="107"/>
        <v>0</v>
      </c>
      <c r="AC192" s="54">
        <f t="shared" si="103"/>
        <v>0</v>
      </c>
      <c r="AE192" s="92"/>
      <c r="AF192" s="92"/>
      <c r="AG192" s="132"/>
    </row>
    <row r="193" spans="1:33" x14ac:dyDescent="0.25">
      <c r="A193" s="60">
        <v>10250203701</v>
      </c>
      <c r="B193" s="61" t="s">
        <v>339</v>
      </c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>
        <f t="shared" si="102"/>
        <v>0</v>
      </c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>
        <f t="shared" si="103"/>
        <v>0</v>
      </c>
      <c r="AE193" s="92"/>
      <c r="AF193" s="92"/>
      <c r="AG193" s="132"/>
    </row>
    <row r="194" spans="1:33" x14ac:dyDescent="0.25">
      <c r="A194" s="60">
        <v>10250203702</v>
      </c>
      <c r="B194" s="61" t="s">
        <v>1199</v>
      </c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>
        <f t="shared" si="102"/>
        <v>0</v>
      </c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>
        <f t="shared" si="103"/>
        <v>0</v>
      </c>
      <c r="AE194" s="92"/>
      <c r="AF194" s="92"/>
      <c r="AG194" s="132"/>
    </row>
    <row r="195" spans="1:33" x14ac:dyDescent="0.25">
      <c r="A195" s="60">
        <v>10250203703</v>
      </c>
      <c r="B195" s="61" t="s">
        <v>1200</v>
      </c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>
        <f t="shared" si="102"/>
        <v>0</v>
      </c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>
        <f t="shared" si="103"/>
        <v>0</v>
      </c>
      <c r="AE195" s="92"/>
      <c r="AF195" s="92"/>
      <c r="AG195" s="132"/>
    </row>
    <row r="196" spans="1:33" x14ac:dyDescent="0.25">
      <c r="A196" s="60">
        <v>10250203704</v>
      </c>
      <c r="B196" s="61" t="s">
        <v>341</v>
      </c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>
        <f t="shared" si="102"/>
        <v>0</v>
      </c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>
        <f t="shared" si="103"/>
        <v>0</v>
      </c>
      <c r="AE196" s="92"/>
      <c r="AF196" s="92"/>
      <c r="AG196" s="132"/>
    </row>
    <row r="197" spans="1:33" x14ac:dyDescent="0.25">
      <c r="A197" s="60">
        <v>10250203705</v>
      </c>
      <c r="B197" s="61" t="s">
        <v>1201</v>
      </c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>
        <f t="shared" si="102"/>
        <v>0</v>
      </c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>
        <f t="shared" si="103"/>
        <v>0</v>
      </c>
      <c r="AE197" s="92"/>
      <c r="AF197" s="92"/>
      <c r="AG197" s="132"/>
    </row>
    <row r="198" spans="1:33" x14ac:dyDescent="0.25">
      <c r="A198" s="60">
        <v>10250203706</v>
      </c>
      <c r="B198" s="61" t="s">
        <v>1202</v>
      </c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>
        <f t="shared" si="102"/>
        <v>0</v>
      </c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>
        <f t="shared" si="103"/>
        <v>0</v>
      </c>
      <c r="AE198" s="92"/>
      <c r="AF198" s="92"/>
      <c r="AG198" s="132"/>
    </row>
    <row r="199" spans="1:33" x14ac:dyDescent="0.25">
      <c r="A199" s="60">
        <v>10250203707</v>
      </c>
      <c r="B199" s="61" t="s">
        <v>1203</v>
      </c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>
        <f t="shared" si="102"/>
        <v>0</v>
      </c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>
        <f t="shared" si="103"/>
        <v>0</v>
      </c>
      <c r="AE199" s="92"/>
      <c r="AF199" s="92"/>
      <c r="AG199" s="132"/>
    </row>
    <row r="200" spans="1:33" x14ac:dyDescent="0.25">
      <c r="A200" s="52">
        <v>102502038</v>
      </c>
      <c r="B200" s="53" t="s">
        <v>960</v>
      </c>
      <c r="C200" s="54">
        <f t="shared" ref="C200:N200" si="108">+C201+C202+C203+C204</f>
        <v>0</v>
      </c>
      <c r="D200" s="54">
        <f t="shared" si="108"/>
        <v>0</v>
      </c>
      <c r="E200" s="54">
        <f t="shared" si="108"/>
        <v>0</v>
      </c>
      <c r="F200" s="54">
        <f t="shared" si="108"/>
        <v>0</v>
      </c>
      <c r="G200" s="54">
        <f t="shared" si="108"/>
        <v>0</v>
      </c>
      <c r="H200" s="54">
        <f t="shared" si="108"/>
        <v>0</v>
      </c>
      <c r="I200" s="54">
        <f t="shared" si="108"/>
        <v>0</v>
      </c>
      <c r="J200" s="54">
        <f t="shared" si="108"/>
        <v>0</v>
      </c>
      <c r="K200" s="54">
        <f t="shared" si="108"/>
        <v>0</v>
      </c>
      <c r="L200" s="54">
        <f t="shared" si="108"/>
        <v>0</v>
      </c>
      <c r="M200" s="54">
        <f t="shared" si="108"/>
        <v>0</v>
      </c>
      <c r="N200" s="54">
        <f t="shared" si="108"/>
        <v>0</v>
      </c>
      <c r="O200" s="54">
        <f t="shared" si="102"/>
        <v>0</v>
      </c>
      <c r="Q200" s="54"/>
      <c r="R200" s="54">
        <f t="shared" ref="R200:AB200" si="109">+R201+R202+R203+R204</f>
        <v>0</v>
      </c>
      <c r="S200" s="54">
        <f t="shared" si="109"/>
        <v>0</v>
      </c>
      <c r="T200" s="54">
        <f t="shared" si="109"/>
        <v>0</v>
      </c>
      <c r="U200" s="54">
        <f t="shared" si="109"/>
        <v>0</v>
      </c>
      <c r="V200" s="54">
        <f t="shared" si="109"/>
        <v>0</v>
      </c>
      <c r="W200" s="54">
        <f t="shared" si="109"/>
        <v>0</v>
      </c>
      <c r="X200" s="54">
        <f t="shared" si="109"/>
        <v>0</v>
      </c>
      <c r="Y200" s="54">
        <f t="shared" si="109"/>
        <v>0</v>
      </c>
      <c r="Z200" s="54">
        <f t="shared" si="109"/>
        <v>0</v>
      </c>
      <c r="AA200" s="54">
        <f t="shared" si="109"/>
        <v>0</v>
      </c>
      <c r="AB200" s="54">
        <f t="shared" si="109"/>
        <v>0</v>
      </c>
      <c r="AC200" s="54">
        <f t="shared" si="103"/>
        <v>0</v>
      </c>
      <c r="AE200" s="90" t="s">
        <v>959</v>
      </c>
      <c r="AF200" s="92" t="s">
        <v>960</v>
      </c>
      <c r="AG200" s="129"/>
    </row>
    <row r="201" spans="1:33" x14ac:dyDescent="0.25">
      <c r="A201" s="60">
        <v>10250203805</v>
      </c>
      <c r="B201" s="61" t="s">
        <v>349</v>
      </c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>
        <f t="shared" si="102"/>
        <v>0</v>
      </c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>
        <f t="shared" si="103"/>
        <v>0</v>
      </c>
      <c r="AE201" s="90"/>
      <c r="AF201" s="92"/>
      <c r="AG201" s="129"/>
    </row>
    <row r="202" spans="1:33" x14ac:dyDescent="0.25">
      <c r="A202" s="60">
        <v>10250203806</v>
      </c>
      <c r="B202" s="61" t="s">
        <v>1204</v>
      </c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>
        <f t="shared" si="102"/>
        <v>0</v>
      </c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>
        <f t="shared" si="103"/>
        <v>0</v>
      </c>
      <c r="AE202" s="90"/>
      <c r="AF202" s="92"/>
      <c r="AG202" s="129"/>
    </row>
    <row r="203" spans="1:33" x14ac:dyDescent="0.25">
      <c r="A203" s="60">
        <v>10250203807</v>
      </c>
      <c r="B203" s="61" t="s">
        <v>1205</v>
      </c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>
        <f t="shared" si="102"/>
        <v>0</v>
      </c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>
        <f t="shared" si="103"/>
        <v>0</v>
      </c>
      <c r="AE203" s="90"/>
      <c r="AF203" s="92"/>
      <c r="AG203" s="129"/>
    </row>
    <row r="204" spans="1:33" x14ac:dyDescent="0.25">
      <c r="A204" s="60">
        <v>10250203809</v>
      </c>
      <c r="B204" s="61" t="s">
        <v>351</v>
      </c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>
        <f t="shared" si="102"/>
        <v>0</v>
      </c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>
        <f t="shared" si="103"/>
        <v>0</v>
      </c>
      <c r="AE204" s="90" t="s">
        <v>961</v>
      </c>
      <c r="AF204" s="92" t="s">
        <v>351</v>
      </c>
      <c r="AG204" s="129"/>
    </row>
    <row r="205" spans="1:33" x14ac:dyDescent="0.25">
      <c r="A205" s="52">
        <v>102502039</v>
      </c>
      <c r="B205" s="53" t="s">
        <v>1206</v>
      </c>
      <c r="C205" s="54">
        <f t="shared" ref="C205:N205" si="110">+C206+C207+C208+C209</f>
        <v>0</v>
      </c>
      <c r="D205" s="54">
        <f t="shared" si="110"/>
        <v>0</v>
      </c>
      <c r="E205" s="54">
        <f t="shared" si="110"/>
        <v>0</v>
      </c>
      <c r="F205" s="54">
        <f t="shared" si="110"/>
        <v>0</v>
      </c>
      <c r="G205" s="54">
        <f t="shared" si="110"/>
        <v>0</v>
      </c>
      <c r="H205" s="54">
        <f t="shared" si="110"/>
        <v>0</v>
      </c>
      <c r="I205" s="54">
        <f t="shared" si="110"/>
        <v>0</v>
      </c>
      <c r="J205" s="54">
        <f t="shared" si="110"/>
        <v>0</v>
      </c>
      <c r="K205" s="54">
        <f t="shared" si="110"/>
        <v>0</v>
      </c>
      <c r="L205" s="54">
        <f t="shared" si="110"/>
        <v>0</v>
      </c>
      <c r="M205" s="54">
        <f t="shared" si="110"/>
        <v>0</v>
      </c>
      <c r="N205" s="54">
        <f t="shared" si="110"/>
        <v>0</v>
      </c>
      <c r="O205" s="54">
        <f t="shared" si="102"/>
        <v>0</v>
      </c>
      <c r="Q205" s="54"/>
      <c r="R205" s="54">
        <f t="shared" ref="R205:AB205" si="111">+R206+R207+R208+R209</f>
        <v>0</v>
      </c>
      <c r="S205" s="54">
        <f t="shared" si="111"/>
        <v>0</v>
      </c>
      <c r="T205" s="54">
        <f t="shared" si="111"/>
        <v>0</v>
      </c>
      <c r="U205" s="54">
        <f t="shared" si="111"/>
        <v>0</v>
      </c>
      <c r="V205" s="54">
        <f t="shared" si="111"/>
        <v>0</v>
      </c>
      <c r="W205" s="54">
        <f t="shared" si="111"/>
        <v>0</v>
      </c>
      <c r="X205" s="54">
        <f t="shared" si="111"/>
        <v>0</v>
      </c>
      <c r="Y205" s="54">
        <f t="shared" si="111"/>
        <v>0</v>
      </c>
      <c r="Z205" s="54">
        <f t="shared" si="111"/>
        <v>0</v>
      </c>
      <c r="AA205" s="54">
        <f t="shared" si="111"/>
        <v>0</v>
      </c>
      <c r="AB205" s="54">
        <f t="shared" si="111"/>
        <v>0</v>
      </c>
      <c r="AC205" s="54">
        <f t="shared" si="103"/>
        <v>0</v>
      </c>
      <c r="AE205" s="90"/>
      <c r="AF205" s="92"/>
      <c r="AG205" s="129"/>
    </row>
    <row r="206" spans="1:33" x14ac:dyDescent="0.25">
      <c r="A206" s="60">
        <v>10250203901</v>
      </c>
      <c r="B206" s="61" t="s">
        <v>1207</v>
      </c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>
        <f t="shared" si="102"/>
        <v>0</v>
      </c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>
        <f t="shared" si="103"/>
        <v>0</v>
      </c>
      <c r="AE206" s="90"/>
      <c r="AF206" s="92"/>
      <c r="AG206" s="129"/>
    </row>
    <row r="207" spans="1:33" x14ac:dyDescent="0.25">
      <c r="A207" s="60">
        <v>10250203902</v>
      </c>
      <c r="B207" s="61" t="s">
        <v>1208</v>
      </c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>
        <f t="shared" si="102"/>
        <v>0</v>
      </c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>
        <f t="shared" si="103"/>
        <v>0</v>
      </c>
      <c r="AE207" s="90"/>
      <c r="AF207" s="92"/>
      <c r="AG207" s="129"/>
    </row>
    <row r="208" spans="1:33" x14ac:dyDescent="0.25">
      <c r="A208" s="60">
        <v>10250203903</v>
      </c>
      <c r="B208" s="61" t="s">
        <v>1209</v>
      </c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>
        <f t="shared" si="102"/>
        <v>0</v>
      </c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>
        <f t="shared" si="103"/>
        <v>0</v>
      </c>
      <c r="AE208" s="90"/>
      <c r="AF208" s="92"/>
      <c r="AG208" s="129"/>
    </row>
    <row r="209" spans="1:33" x14ac:dyDescent="0.25">
      <c r="A209" s="60">
        <v>10250203909</v>
      </c>
      <c r="B209" s="61" t="s">
        <v>1210</v>
      </c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>
        <f t="shared" si="102"/>
        <v>0</v>
      </c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>
        <f t="shared" si="103"/>
        <v>0</v>
      </c>
      <c r="AE209" s="90"/>
      <c r="AF209" s="92"/>
      <c r="AG209" s="129"/>
    </row>
    <row r="210" spans="1:33" x14ac:dyDescent="0.25">
      <c r="A210" s="52">
        <v>10250204</v>
      </c>
      <c r="B210" s="53" t="s">
        <v>1211</v>
      </c>
      <c r="C210" s="54">
        <f t="shared" ref="C210:N210" si="112">+C211+C218+C223+C230+C240+C243+C250+C259+C264</f>
        <v>0</v>
      </c>
      <c r="D210" s="54">
        <f t="shared" si="112"/>
        <v>0</v>
      </c>
      <c r="E210" s="54">
        <f t="shared" si="112"/>
        <v>0</v>
      </c>
      <c r="F210" s="54">
        <f t="shared" si="112"/>
        <v>0</v>
      </c>
      <c r="G210" s="54">
        <f t="shared" si="112"/>
        <v>0</v>
      </c>
      <c r="H210" s="54">
        <f t="shared" si="112"/>
        <v>0</v>
      </c>
      <c r="I210" s="54">
        <f t="shared" si="112"/>
        <v>0</v>
      </c>
      <c r="J210" s="54">
        <f t="shared" si="112"/>
        <v>0</v>
      </c>
      <c r="K210" s="54">
        <f t="shared" si="112"/>
        <v>0</v>
      </c>
      <c r="L210" s="54">
        <f t="shared" si="112"/>
        <v>0</v>
      </c>
      <c r="M210" s="54">
        <f t="shared" si="112"/>
        <v>0</v>
      </c>
      <c r="N210" s="54">
        <f t="shared" si="112"/>
        <v>0</v>
      </c>
      <c r="O210" s="54">
        <f t="shared" si="102"/>
        <v>0</v>
      </c>
      <c r="Q210" s="54"/>
      <c r="R210" s="54">
        <f t="shared" ref="R210:AB210" si="113">+R211+R218+R223+R230+R240+R243+R250+R259+R264</f>
        <v>0</v>
      </c>
      <c r="S210" s="54">
        <f t="shared" si="113"/>
        <v>0</v>
      </c>
      <c r="T210" s="54">
        <f t="shared" si="113"/>
        <v>0</v>
      </c>
      <c r="U210" s="54">
        <f t="shared" si="113"/>
        <v>0</v>
      </c>
      <c r="V210" s="54">
        <f t="shared" si="113"/>
        <v>0</v>
      </c>
      <c r="W210" s="54">
        <f t="shared" si="113"/>
        <v>0</v>
      </c>
      <c r="X210" s="54">
        <f t="shared" si="113"/>
        <v>0</v>
      </c>
      <c r="Y210" s="54">
        <f t="shared" si="113"/>
        <v>0</v>
      </c>
      <c r="Z210" s="54">
        <f t="shared" si="113"/>
        <v>0</v>
      </c>
      <c r="AA210" s="54">
        <f t="shared" si="113"/>
        <v>0</v>
      </c>
      <c r="AB210" s="54">
        <f t="shared" si="113"/>
        <v>0</v>
      </c>
      <c r="AC210" s="54">
        <f t="shared" si="103"/>
        <v>0</v>
      </c>
      <c r="AE210" s="90"/>
      <c r="AF210" s="92"/>
      <c r="AG210" s="129"/>
    </row>
    <row r="211" spans="1:33" x14ac:dyDescent="0.25">
      <c r="A211" s="57">
        <v>102502041</v>
      </c>
      <c r="B211" s="58" t="s">
        <v>1212</v>
      </c>
      <c r="C211" s="55">
        <f t="shared" ref="C211:N211" si="114">+C212+C213+C214+C215+C216+C217</f>
        <v>0</v>
      </c>
      <c r="D211" s="55">
        <f t="shared" si="114"/>
        <v>0</v>
      </c>
      <c r="E211" s="55">
        <f t="shared" si="114"/>
        <v>0</v>
      </c>
      <c r="F211" s="55">
        <f t="shared" si="114"/>
        <v>0</v>
      </c>
      <c r="G211" s="55">
        <f t="shared" si="114"/>
        <v>0</v>
      </c>
      <c r="H211" s="55">
        <f t="shared" si="114"/>
        <v>0</v>
      </c>
      <c r="I211" s="55">
        <f t="shared" si="114"/>
        <v>0</v>
      </c>
      <c r="J211" s="55">
        <f t="shared" si="114"/>
        <v>0</v>
      </c>
      <c r="K211" s="55">
        <f t="shared" si="114"/>
        <v>0</v>
      </c>
      <c r="L211" s="55">
        <f t="shared" si="114"/>
        <v>0</v>
      </c>
      <c r="M211" s="55">
        <f t="shared" si="114"/>
        <v>0</v>
      </c>
      <c r="N211" s="55">
        <f t="shared" si="114"/>
        <v>0</v>
      </c>
      <c r="O211" s="55">
        <f t="shared" si="102"/>
        <v>0</v>
      </c>
      <c r="Q211" s="55"/>
      <c r="R211" s="55">
        <f t="shared" ref="R211:AB211" si="115">+R212+R213+R214+R215+R216+R217</f>
        <v>0</v>
      </c>
      <c r="S211" s="55">
        <f t="shared" si="115"/>
        <v>0</v>
      </c>
      <c r="T211" s="55">
        <f t="shared" si="115"/>
        <v>0</v>
      </c>
      <c r="U211" s="55">
        <f t="shared" si="115"/>
        <v>0</v>
      </c>
      <c r="V211" s="55">
        <f t="shared" si="115"/>
        <v>0</v>
      </c>
      <c r="W211" s="55">
        <f t="shared" si="115"/>
        <v>0</v>
      </c>
      <c r="X211" s="55">
        <f t="shared" si="115"/>
        <v>0</v>
      </c>
      <c r="Y211" s="55">
        <f t="shared" si="115"/>
        <v>0</v>
      </c>
      <c r="Z211" s="55">
        <f t="shared" si="115"/>
        <v>0</v>
      </c>
      <c r="AA211" s="55">
        <f t="shared" si="115"/>
        <v>0</v>
      </c>
      <c r="AB211" s="55">
        <f t="shared" si="115"/>
        <v>0</v>
      </c>
      <c r="AC211" s="55">
        <f t="shared" si="103"/>
        <v>0</v>
      </c>
      <c r="AE211" s="90"/>
      <c r="AF211" s="92"/>
      <c r="AG211" s="129"/>
    </row>
    <row r="212" spans="1:33" x14ac:dyDescent="0.25">
      <c r="A212" s="60">
        <v>10250204101</v>
      </c>
      <c r="B212" s="61" t="s">
        <v>1213</v>
      </c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>
        <f t="shared" si="102"/>
        <v>0</v>
      </c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>
        <f t="shared" si="103"/>
        <v>0</v>
      </c>
      <c r="AE212" s="90"/>
      <c r="AF212" s="92"/>
      <c r="AG212" s="129"/>
    </row>
    <row r="213" spans="1:33" x14ac:dyDescent="0.25">
      <c r="A213" s="60">
        <v>10250204102</v>
      </c>
      <c r="B213" s="61" t="s">
        <v>1214</v>
      </c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>
        <f t="shared" si="102"/>
        <v>0</v>
      </c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>
        <f t="shared" si="103"/>
        <v>0</v>
      </c>
      <c r="AE213" s="90"/>
      <c r="AF213" s="92"/>
      <c r="AG213" s="129"/>
    </row>
    <row r="214" spans="1:33" x14ac:dyDescent="0.25">
      <c r="A214" s="60">
        <v>10250204103</v>
      </c>
      <c r="B214" s="61" t="s">
        <v>1215</v>
      </c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>
        <f t="shared" si="102"/>
        <v>0</v>
      </c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>
        <f t="shared" si="103"/>
        <v>0</v>
      </c>
      <c r="AE214" s="90"/>
      <c r="AF214" s="92"/>
      <c r="AG214" s="129"/>
    </row>
    <row r="215" spans="1:33" x14ac:dyDescent="0.25">
      <c r="A215" s="60">
        <v>10250204104</v>
      </c>
      <c r="B215" s="61" t="s">
        <v>1216</v>
      </c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>
        <f t="shared" si="102"/>
        <v>0</v>
      </c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>
        <f t="shared" si="103"/>
        <v>0</v>
      </c>
      <c r="AE215" s="90"/>
      <c r="AF215" s="92"/>
      <c r="AG215" s="129"/>
    </row>
    <row r="216" spans="1:33" x14ac:dyDescent="0.25">
      <c r="A216" s="60">
        <v>10250204105</v>
      </c>
      <c r="B216" s="61" t="s">
        <v>1217</v>
      </c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>
        <f t="shared" si="102"/>
        <v>0</v>
      </c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>
        <f t="shared" si="103"/>
        <v>0</v>
      </c>
      <c r="AE216" s="90"/>
      <c r="AF216" s="92"/>
      <c r="AG216" s="129"/>
    </row>
    <row r="217" spans="1:33" x14ac:dyDescent="0.25">
      <c r="A217" s="60">
        <v>10250204106</v>
      </c>
      <c r="B217" s="61" t="s">
        <v>1218</v>
      </c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>
        <f t="shared" si="102"/>
        <v>0</v>
      </c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>
        <f t="shared" si="103"/>
        <v>0</v>
      </c>
      <c r="AE217" s="90"/>
      <c r="AF217" s="92"/>
      <c r="AG217" s="129"/>
    </row>
    <row r="218" spans="1:33" x14ac:dyDescent="0.25">
      <c r="A218" s="52">
        <v>102502042</v>
      </c>
      <c r="B218" s="53" t="s">
        <v>1219</v>
      </c>
      <c r="C218" s="54">
        <f t="shared" ref="C218:N218" si="116">+C219+C220+C221+C222</f>
        <v>0</v>
      </c>
      <c r="D218" s="54">
        <f t="shared" si="116"/>
        <v>0</v>
      </c>
      <c r="E218" s="54">
        <f t="shared" si="116"/>
        <v>0</v>
      </c>
      <c r="F218" s="54">
        <f t="shared" si="116"/>
        <v>0</v>
      </c>
      <c r="G218" s="54">
        <f t="shared" si="116"/>
        <v>0</v>
      </c>
      <c r="H218" s="54">
        <f t="shared" si="116"/>
        <v>0</v>
      </c>
      <c r="I218" s="54">
        <f t="shared" si="116"/>
        <v>0</v>
      </c>
      <c r="J218" s="54">
        <f t="shared" si="116"/>
        <v>0</v>
      </c>
      <c r="K218" s="54">
        <f t="shared" si="116"/>
        <v>0</v>
      </c>
      <c r="L218" s="54">
        <f t="shared" si="116"/>
        <v>0</v>
      </c>
      <c r="M218" s="54">
        <f t="shared" si="116"/>
        <v>0</v>
      </c>
      <c r="N218" s="54">
        <f t="shared" si="116"/>
        <v>0</v>
      </c>
      <c r="O218" s="54">
        <f t="shared" si="102"/>
        <v>0</v>
      </c>
      <c r="Q218" s="54"/>
      <c r="R218" s="54">
        <f t="shared" ref="R218:AB218" si="117">+R219+R220+R221+R222</f>
        <v>0</v>
      </c>
      <c r="S218" s="54">
        <f t="shared" si="117"/>
        <v>0</v>
      </c>
      <c r="T218" s="54">
        <f t="shared" si="117"/>
        <v>0</v>
      </c>
      <c r="U218" s="54">
        <f t="shared" si="117"/>
        <v>0</v>
      </c>
      <c r="V218" s="54">
        <f t="shared" si="117"/>
        <v>0</v>
      </c>
      <c r="W218" s="54">
        <f t="shared" si="117"/>
        <v>0</v>
      </c>
      <c r="X218" s="54">
        <f t="shared" si="117"/>
        <v>0</v>
      </c>
      <c r="Y218" s="54">
        <f t="shared" si="117"/>
        <v>0</v>
      </c>
      <c r="Z218" s="54">
        <f t="shared" si="117"/>
        <v>0</v>
      </c>
      <c r="AA218" s="54">
        <f t="shared" si="117"/>
        <v>0</v>
      </c>
      <c r="AB218" s="54">
        <f t="shared" si="117"/>
        <v>0</v>
      </c>
      <c r="AC218" s="54">
        <f t="shared" si="103"/>
        <v>0</v>
      </c>
      <c r="AE218" s="90"/>
      <c r="AF218" s="92"/>
      <c r="AG218" s="129"/>
    </row>
    <row r="219" spans="1:33" x14ac:dyDescent="0.25">
      <c r="A219" s="60">
        <v>10250204201</v>
      </c>
      <c r="B219" s="61" t="s">
        <v>1220</v>
      </c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>
        <f t="shared" si="102"/>
        <v>0</v>
      </c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>
        <f t="shared" si="103"/>
        <v>0</v>
      </c>
      <c r="AE219" s="90"/>
      <c r="AF219" s="92"/>
      <c r="AG219" s="129"/>
    </row>
    <row r="220" spans="1:33" x14ac:dyDescent="0.25">
      <c r="A220" s="60">
        <v>10250204202</v>
      </c>
      <c r="B220" s="61" t="s">
        <v>1221</v>
      </c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>
        <f t="shared" si="102"/>
        <v>0</v>
      </c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>
        <f t="shared" si="103"/>
        <v>0</v>
      </c>
      <c r="AE220" s="90"/>
      <c r="AF220" s="92"/>
      <c r="AG220" s="129"/>
    </row>
    <row r="221" spans="1:33" x14ac:dyDescent="0.25">
      <c r="A221" s="60">
        <v>10250204203</v>
      </c>
      <c r="B221" s="61" t="s">
        <v>1222</v>
      </c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>
        <f t="shared" si="102"/>
        <v>0</v>
      </c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>
        <f t="shared" si="103"/>
        <v>0</v>
      </c>
      <c r="AE221" s="90"/>
      <c r="AF221" s="92"/>
      <c r="AG221" s="129"/>
    </row>
    <row r="222" spans="1:33" x14ac:dyDescent="0.25">
      <c r="A222" s="60">
        <v>10250204204</v>
      </c>
      <c r="B222" s="61" t="s">
        <v>1223</v>
      </c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>
        <f t="shared" si="102"/>
        <v>0</v>
      </c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>
        <f t="shared" si="103"/>
        <v>0</v>
      </c>
      <c r="AE222" s="90"/>
      <c r="AF222" s="92"/>
      <c r="AG222" s="129"/>
    </row>
    <row r="223" spans="1:33" x14ac:dyDescent="0.25">
      <c r="A223" s="52">
        <v>102502043</v>
      </c>
      <c r="B223" s="53" t="s">
        <v>163</v>
      </c>
      <c r="C223" s="54">
        <f t="shared" ref="C223:N223" si="118">+C224+C225+C226+C227+C228+C229</f>
        <v>0</v>
      </c>
      <c r="D223" s="54">
        <f t="shared" si="118"/>
        <v>0</v>
      </c>
      <c r="E223" s="54">
        <f t="shared" si="118"/>
        <v>0</v>
      </c>
      <c r="F223" s="54">
        <f t="shared" si="118"/>
        <v>0</v>
      </c>
      <c r="G223" s="54">
        <f t="shared" si="118"/>
        <v>0</v>
      </c>
      <c r="H223" s="54">
        <f t="shared" si="118"/>
        <v>0</v>
      </c>
      <c r="I223" s="54">
        <f t="shared" si="118"/>
        <v>0</v>
      </c>
      <c r="J223" s="54">
        <f t="shared" si="118"/>
        <v>0</v>
      </c>
      <c r="K223" s="54">
        <f t="shared" si="118"/>
        <v>0</v>
      </c>
      <c r="L223" s="54">
        <f t="shared" si="118"/>
        <v>0</v>
      </c>
      <c r="M223" s="54">
        <f t="shared" si="118"/>
        <v>0</v>
      </c>
      <c r="N223" s="54">
        <f t="shared" si="118"/>
        <v>0</v>
      </c>
      <c r="O223" s="54">
        <f t="shared" si="102"/>
        <v>0</v>
      </c>
      <c r="Q223" s="54"/>
      <c r="R223" s="54">
        <f t="shared" ref="R223:AB223" si="119">+R224+R225+R226+R227+R228+R229</f>
        <v>0</v>
      </c>
      <c r="S223" s="54">
        <f t="shared" si="119"/>
        <v>0</v>
      </c>
      <c r="T223" s="54">
        <f t="shared" si="119"/>
        <v>0</v>
      </c>
      <c r="U223" s="54">
        <f t="shared" si="119"/>
        <v>0</v>
      </c>
      <c r="V223" s="54">
        <f t="shared" si="119"/>
        <v>0</v>
      </c>
      <c r="W223" s="54">
        <f t="shared" si="119"/>
        <v>0</v>
      </c>
      <c r="X223" s="54">
        <f t="shared" si="119"/>
        <v>0</v>
      </c>
      <c r="Y223" s="54">
        <f t="shared" si="119"/>
        <v>0</v>
      </c>
      <c r="Z223" s="54">
        <f t="shared" si="119"/>
        <v>0</v>
      </c>
      <c r="AA223" s="54">
        <f t="shared" si="119"/>
        <v>0</v>
      </c>
      <c r="AB223" s="54">
        <f t="shared" si="119"/>
        <v>0</v>
      </c>
      <c r="AC223" s="54">
        <f t="shared" si="103"/>
        <v>0</v>
      </c>
      <c r="AE223" s="90"/>
      <c r="AF223" s="92"/>
      <c r="AG223" s="129"/>
    </row>
    <row r="224" spans="1:33" x14ac:dyDescent="0.25">
      <c r="A224" s="60">
        <v>10250204301</v>
      </c>
      <c r="B224" s="61" t="s">
        <v>165</v>
      </c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>
        <f t="shared" si="102"/>
        <v>0</v>
      </c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>
        <f t="shared" si="103"/>
        <v>0</v>
      </c>
      <c r="AE224" s="90"/>
      <c r="AF224" s="92"/>
      <c r="AG224" s="129"/>
    </row>
    <row r="225" spans="1:33" x14ac:dyDescent="0.25">
      <c r="A225" s="60">
        <v>10250204302</v>
      </c>
      <c r="B225" s="61" t="s">
        <v>822</v>
      </c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>
        <f t="shared" si="102"/>
        <v>0</v>
      </c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>
        <f t="shared" si="103"/>
        <v>0</v>
      </c>
      <c r="AE225" s="90"/>
      <c r="AF225" s="92"/>
      <c r="AG225" s="129"/>
    </row>
    <row r="226" spans="1:33" x14ac:dyDescent="0.25">
      <c r="A226" s="60">
        <v>10250204303</v>
      </c>
      <c r="B226" s="61" t="s">
        <v>1224</v>
      </c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>
        <f t="shared" si="102"/>
        <v>0</v>
      </c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>
        <f t="shared" si="103"/>
        <v>0</v>
      </c>
      <c r="AE226" s="90"/>
      <c r="AF226" s="92"/>
      <c r="AG226" s="129"/>
    </row>
    <row r="227" spans="1:33" x14ac:dyDescent="0.25">
      <c r="A227" s="60">
        <v>10250204304</v>
      </c>
      <c r="B227" s="61" t="s">
        <v>1225</v>
      </c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>
        <f t="shared" si="102"/>
        <v>0</v>
      </c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>
        <f t="shared" si="103"/>
        <v>0</v>
      </c>
      <c r="AE227" s="90"/>
      <c r="AF227" s="92"/>
      <c r="AG227" s="129"/>
    </row>
    <row r="228" spans="1:33" x14ac:dyDescent="0.25">
      <c r="A228" s="60">
        <v>10250204305</v>
      </c>
      <c r="B228" s="61" t="s">
        <v>1226</v>
      </c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>
        <f t="shared" si="102"/>
        <v>0</v>
      </c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>
        <f t="shared" si="103"/>
        <v>0</v>
      </c>
      <c r="AE228" s="90"/>
      <c r="AF228" s="92"/>
      <c r="AG228" s="129"/>
    </row>
    <row r="229" spans="1:33" x14ac:dyDescent="0.25">
      <c r="A229" s="60">
        <v>10250204309</v>
      </c>
      <c r="B229" s="61" t="s">
        <v>169</v>
      </c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>
        <f t="shared" si="102"/>
        <v>0</v>
      </c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>
        <f t="shared" si="103"/>
        <v>0</v>
      </c>
      <c r="AE229" s="90"/>
      <c r="AF229" s="92"/>
      <c r="AG229" s="129"/>
    </row>
    <row r="230" spans="1:33" x14ac:dyDescent="0.25">
      <c r="A230" s="52">
        <v>102502044</v>
      </c>
      <c r="B230" s="53" t="s">
        <v>171</v>
      </c>
      <c r="C230" s="54">
        <f t="shared" ref="C230:N230" si="120">+C231+C232+C233+C234+C235+C236+C237+C238+C239</f>
        <v>0</v>
      </c>
      <c r="D230" s="54">
        <f t="shared" si="120"/>
        <v>0</v>
      </c>
      <c r="E230" s="54">
        <f t="shared" si="120"/>
        <v>0</v>
      </c>
      <c r="F230" s="54">
        <f t="shared" si="120"/>
        <v>0</v>
      </c>
      <c r="G230" s="54">
        <f t="shared" si="120"/>
        <v>0</v>
      </c>
      <c r="H230" s="54">
        <f t="shared" si="120"/>
        <v>0</v>
      </c>
      <c r="I230" s="54">
        <f t="shared" si="120"/>
        <v>0</v>
      </c>
      <c r="J230" s="54">
        <f t="shared" si="120"/>
        <v>0</v>
      </c>
      <c r="K230" s="54">
        <f t="shared" si="120"/>
        <v>0</v>
      </c>
      <c r="L230" s="54">
        <f t="shared" si="120"/>
        <v>0</v>
      </c>
      <c r="M230" s="54">
        <f t="shared" si="120"/>
        <v>0</v>
      </c>
      <c r="N230" s="54">
        <f t="shared" si="120"/>
        <v>0</v>
      </c>
      <c r="O230" s="54">
        <f t="shared" si="102"/>
        <v>0</v>
      </c>
      <c r="Q230" s="54"/>
      <c r="R230" s="54">
        <f t="shared" ref="R230:AB230" si="121">+R231+R232+R233+R234+R235+R236+R237+R238+R239</f>
        <v>0</v>
      </c>
      <c r="S230" s="54">
        <f t="shared" si="121"/>
        <v>0</v>
      </c>
      <c r="T230" s="54">
        <f t="shared" si="121"/>
        <v>0</v>
      </c>
      <c r="U230" s="54">
        <f t="shared" si="121"/>
        <v>0</v>
      </c>
      <c r="V230" s="54">
        <f t="shared" si="121"/>
        <v>0</v>
      </c>
      <c r="W230" s="54">
        <f t="shared" si="121"/>
        <v>0</v>
      </c>
      <c r="X230" s="54">
        <f t="shared" si="121"/>
        <v>0</v>
      </c>
      <c r="Y230" s="54">
        <f t="shared" si="121"/>
        <v>0</v>
      </c>
      <c r="Z230" s="54">
        <f t="shared" si="121"/>
        <v>0</v>
      </c>
      <c r="AA230" s="54">
        <f t="shared" si="121"/>
        <v>0</v>
      </c>
      <c r="AB230" s="54">
        <f t="shared" si="121"/>
        <v>0</v>
      </c>
      <c r="AC230" s="54">
        <f t="shared" si="103"/>
        <v>0</v>
      </c>
      <c r="AE230" s="90"/>
      <c r="AF230" s="92"/>
      <c r="AG230" s="129"/>
    </row>
    <row r="231" spans="1:33" x14ac:dyDescent="0.25">
      <c r="A231" s="60">
        <v>10250204401</v>
      </c>
      <c r="B231" s="61" t="s">
        <v>358</v>
      </c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>
        <f t="shared" si="102"/>
        <v>0</v>
      </c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>
        <f t="shared" si="103"/>
        <v>0</v>
      </c>
      <c r="AE231" s="90"/>
      <c r="AF231" s="92"/>
      <c r="AG231" s="129"/>
    </row>
    <row r="232" spans="1:33" x14ac:dyDescent="0.25">
      <c r="A232" s="60">
        <v>10250204402</v>
      </c>
      <c r="B232" s="61" t="s">
        <v>173</v>
      </c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>
        <f t="shared" si="102"/>
        <v>0</v>
      </c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>
        <f t="shared" si="103"/>
        <v>0</v>
      </c>
      <c r="AE232" s="90"/>
      <c r="AF232" s="92"/>
      <c r="AG232" s="129"/>
    </row>
    <row r="233" spans="1:33" x14ac:dyDescent="0.25">
      <c r="A233" s="60">
        <v>10250204403</v>
      </c>
      <c r="B233" s="61" t="s">
        <v>175</v>
      </c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>
        <f t="shared" si="102"/>
        <v>0</v>
      </c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>
        <f t="shared" si="103"/>
        <v>0</v>
      </c>
      <c r="AE233" s="90"/>
      <c r="AF233" s="92"/>
      <c r="AG233" s="129"/>
    </row>
    <row r="234" spans="1:33" x14ac:dyDescent="0.25">
      <c r="A234" s="60">
        <v>10250204404</v>
      </c>
      <c r="B234" s="61" t="s">
        <v>1227</v>
      </c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>
        <f t="shared" si="102"/>
        <v>0</v>
      </c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>
        <f t="shared" si="103"/>
        <v>0</v>
      </c>
      <c r="AE234" s="90"/>
      <c r="AF234" s="92"/>
      <c r="AG234" s="129"/>
    </row>
    <row r="235" spans="1:33" x14ac:dyDescent="0.25">
      <c r="A235" s="60">
        <v>10250204405</v>
      </c>
      <c r="B235" s="61" t="s">
        <v>1228</v>
      </c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>
        <f t="shared" si="102"/>
        <v>0</v>
      </c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>
        <f t="shared" si="103"/>
        <v>0</v>
      </c>
      <c r="AE235" s="90"/>
      <c r="AF235" s="92"/>
      <c r="AG235" s="129"/>
    </row>
    <row r="236" spans="1:33" x14ac:dyDescent="0.25">
      <c r="A236" s="60">
        <v>10250204406</v>
      </c>
      <c r="B236" s="61" t="s">
        <v>1229</v>
      </c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>
        <f t="shared" si="102"/>
        <v>0</v>
      </c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>
        <f t="shared" si="103"/>
        <v>0</v>
      </c>
      <c r="AE236" s="90"/>
      <c r="AF236" s="92"/>
      <c r="AG236" s="129"/>
    </row>
    <row r="237" spans="1:33" x14ac:dyDescent="0.25">
      <c r="A237" s="60">
        <v>10250204407</v>
      </c>
      <c r="B237" s="61" t="s">
        <v>1230</v>
      </c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>
        <f t="shared" si="102"/>
        <v>0</v>
      </c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>
        <f t="shared" si="103"/>
        <v>0</v>
      </c>
      <c r="AE237" s="90"/>
      <c r="AF237" s="92"/>
      <c r="AG237" s="129"/>
    </row>
    <row r="238" spans="1:33" x14ac:dyDescent="0.25">
      <c r="A238" s="60">
        <v>10250204408</v>
      </c>
      <c r="B238" s="61" t="s">
        <v>177</v>
      </c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>
        <f t="shared" si="102"/>
        <v>0</v>
      </c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>
        <f t="shared" si="103"/>
        <v>0</v>
      </c>
      <c r="AE238" s="90"/>
      <c r="AF238" s="92"/>
      <c r="AG238" s="129"/>
    </row>
    <row r="239" spans="1:33" x14ac:dyDescent="0.25">
      <c r="A239" s="60">
        <v>10250204409</v>
      </c>
      <c r="B239" s="61" t="s">
        <v>179</v>
      </c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>
        <f t="shared" si="102"/>
        <v>0</v>
      </c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>
        <f t="shared" si="103"/>
        <v>0</v>
      </c>
      <c r="AE239" s="90"/>
      <c r="AF239" s="92"/>
      <c r="AG239" s="129"/>
    </row>
    <row r="240" spans="1:33" x14ac:dyDescent="0.25">
      <c r="A240" s="52">
        <v>102502045</v>
      </c>
      <c r="B240" s="53" t="s">
        <v>181</v>
      </c>
      <c r="C240" s="54">
        <f t="shared" ref="C240:N240" si="122">+C241+C242</f>
        <v>0</v>
      </c>
      <c r="D240" s="54">
        <f t="shared" si="122"/>
        <v>0</v>
      </c>
      <c r="E240" s="54">
        <f t="shared" si="122"/>
        <v>0</v>
      </c>
      <c r="F240" s="54">
        <f t="shared" si="122"/>
        <v>0</v>
      </c>
      <c r="G240" s="54">
        <f t="shared" si="122"/>
        <v>0</v>
      </c>
      <c r="H240" s="54">
        <f t="shared" si="122"/>
        <v>0</v>
      </c>
      <c r="I240" s="54">
        <f t="shared" si="122"/>
        <v>0</v>
      </c>
      <c r="J240" s="54">
        <f t="shared" si="122"/>
        <v>0</v>
      </c>
      <c r="K240" s="54">
        <f t="shared" si="122"/>
        <v>0</v>
      </c>
      <c r="L240" s="54">
        <f t="shared" si="122"/>
        <v>0</v>
      </c>
      <c r="M240" s="54">
        <f t="shared" si="122"/>
        <v>0</v>
      </c>
      <c r="N240" s="54">
        <f t="shared" si="122"/>
        <v>0</v>
      </c>
      <c r="O240" s="54">
        <f t="shared" si="102"/>
        <v>0</v>
      </c>
      <c r="Q240" s="54"/>
      <c r="R240" s="54">
        <f t="shared" ref="R240:AB240" si="123">+R241+R242</f>
        <v>0</v>
      </c>
      <c r="S240" s="54">
        <f t="shared" si="123"/>
        <v>0</v>
      </c>
      <c r="T240" s="54">
        <f t="shared" si="123"/>
        <v>0</v>
      </c>
      <c r="U240" s="54">
        <f t="shared" si="123"/>
        <v>0</v>
      </c>
      <c r="V240" s="54">
        <f t="shared" si="123"/>
        <v>0</v>
      </c>
      <c r="W240" s="54">
        <f t="shared" si="123"/>
        <v>0</v>
      </c>
      <c r="X240" s="54">
        <f t="shared" si="123"/>
        <v>0</v>
      </c>
      <c r="Y240" s="54">
        <f t="shared" si="123"/>
        <v>0</v>
      </c>
      <c r="Z240" s="54">
        <f t="shared" si="123"/>
        <v>0</v>
      </c>
      <c r="AA240" s="54">
        <f t="shared" si="123"/>
        <v>0</v>
      </c>
      <c r="AB240" s="54">
        <f t="shared" si="123"/>
        <v>0</v>
      </c>
      <c r="AC240" s="54">
        <f t="shared" si="103"/>
        <v>0</v>
      </c>
      <c r="AE240" s="90"/>
      <c r="AF240" s="92"/>
      <c r="AG240" s="129"/>
    </row>
    <row r="241" spans="1:33" x14ac:dyDescent="0.25">
      <c r="A241" s="60">
        <v>10250204501</v>
      </c>
      <c r="B241" s="61" t="s">
        <v>362</v>
      </c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>
        <f t="shared" si="102"/>
        <v>0</v>
      </c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>
        <f t="shared" si="103"/>
        <v>0</v>
      </c>
      <c r="AE241" s="90"/>
      <c r="AF241" s="92"/>
      <c r="AG241" s="129"/>
    </row>
    <row r="242" spans="1:33" x14ac:dyDescent="0.25">
      <c r="A242" s="60">
        <v>10250204502</v>
      </c>
      <c r="B242" s="61" t="s">
        <v>183</v>
      </c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>
        <f t="shared" si="102"/>
        <v>0</v>
      </c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>
        <f t="shared" si="103"/>
        <v>0</v>
      </c>
      <c r="AE242" s="90"/>
      <c r="AF242" s="92"/>
      <c r="AG242" s="129"/>
    </row>
    <row r="243" spans="1:33" x14ac:dyDescent="0.25">
      <c r="A243" s="52">
        <v>102502046</v>
      </c>
      <c r="B243" s="53" t="s">
        <v>185</v>
      </c>
      <c r="C243" s="54">
        <f t="shared" ref="C243:N243" si="124">+C244+C245+C246+C247+C248+C249</f>
        <v>0</v>
      </c>
      <c r="D243" s="54">
        <f t="shared" si="124"/>
        <v>0</v>
      </c>
      <c r="E243" s="54">
        <f t="shared" si="124"/>
        <v>0</v>
      </c>
      <c r="F243" s="54">
        <f t="shared" si="124"/>
        <v>0</v>
      </c>
      <c r="G243" s="54">
        <f t="shared" si="124"/>
        <v>0</v>
      </c>
      <c r="H243" s="54">
        <f t="shared" si="124"/>
        <v>0</v>
      </c>
      <c r="I243" s="54">
        <f t="shared" si="124"/>
        <v>0</v>
      </c>
      <c r="J243" s="54">
        <f t="shared" si="124"/>
        <v>0</v>
      </c>
      <c r="K243" s="54">
        <f t="shared" si="124"/>
        <v>0</v>
      </c>
      <c r="L243" s="54">
        <f t="shared" si="124"/>
        <v>0</v>
      </c>
      <c r="M243" s="54">
        <f t="shared" si="124"/>
        <v>0</v>
      </c>
      <c r="N243" s="54">
        <f t="shared" si="124"/>
        <v>0</v>
      </c>
      <c r="O243" s="54">
        <f t="shared" si="102"/>
        <v>0</v>
      </c>
      <c r="Q243" s="54"/>
      <c r="R243" s="54">
        <f t="shared" ref="R243:AB243" si="125">+R244+R245+R246+R247+R248+R249</f>
        <v>0</v>
      </c>
      <c r="S243" s="54">
        <f t="shared" si="125"/>
        <v>0</v>
      </c>
      <c r="T243" s="54">
        <f t="shared" si="125"/>
        <v>0</v>
      </c>
      <c r="U243" s="54">
        <f t="shared" si="125"/>
        <v>0</v>
      </c>
      <c r="V243" s="54">
        <f t="shared" si="125"/>
        <v>0</v>
      </c>
      <c r="W243" s="54">
        <f t="shared" si="125"/>
        <v>0</v>
      </c>
      <c r="X243" s="54">
        <f t="shared" si="125"/>
        <v>0</v>
      </c>
      <c r="Y243" s="54">
        <f t="shared" si="125"/>
        <v>0</v>
      </c>
      <c r="Z243" s="54">
        <f t="shared" si="125"/>
        <v>0</v>
      </c>
      <c r="AA243" s="54">
        <f t="shared" si="125"/>
        <v>0</v>
      </c>
      <c r="AB243" s="54">
        <f t="shared" si="125"/>
        <v>0</v>
      </c>
      <c r="AC243" s="54">
        <f t="shared" si="103"/>
        <v>0</v>
      </c>
      <c r="AE243" s="90"/>
      <c r="AF243" s="92"/>
      <c r="AG243" s="129"/>
    </row>
    <row r="244" spans="1:33" x14ac:dyDescent="0.25">
      <c r="A244" s="60">
        <v>10250204601</v>
      </c>
      <c r="B244" s="61" t="s">
        <v>187</v>
      </c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>
        <f t="shared" si="102"/>
        <v>0</v>
      </c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>
        <f t="shared" si="103"/>
        <v>0</v>
      </c>
      <c r="AE244" s="90"/>
      <c r="AF244" s="92"/>
      <c r="AG244" s="129"/>
    </row>
    <row r="245" spans="1:33" x14ac:dyDescent="0.25">
      <c r="A245" s="60">
        <v>10250204602</v>
      </c>
      <c r="B245" s="61" t="s">
        <v>1231</v>
      </c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>
        <f t="shared" si="102"/>
        <v>0</v>
      </c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>
        <f t="shared" si="103"/>
        <v>0</v>
      </c>
      <c r="AE245" s="90"/>
      <c r="AF245" s="92"/>
      <c r="AG245" s="129"/>
    </row>
    <row r="246" spans="1:33" x14ac:dyDescent="0.25">
      <c r="A246" s="60">
        <v>10250204603</v>
      </c>
      <c r="B246" s="61" t="s">
        <v>189</v>
      </c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>
        <f t="shared" si="102"/>
        <v>0</v>
      </c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>
        <f t="shared" si="103"/>
        <v>0</v>
      </c>
      <c r="AE246" s="90"/>
      <c r="AF246" s="92"/>
      <c r="AG246" s="129"/>
    </row>
    <row r="247" spans="1:33" x14ac:dyDescent="0.25">
      <c r="A247" s="60">
        <v>10250204604</v>
      </c>
      <c r="B247" s="61" t="s">
        <v>191</v>
      </c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>
        <f t="shared" ref="O247:O310" si="126">SUM(C247:N247)</f>
        <v>0</v>
      </c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>
        <f t="shared" ref="AC247:AC310" si="127">SUM(Q247:AB247)</f>
        <v>0</v>
      </c>
      <c r="AE247" s="90"/>
      <c r="AF247" s="92"/>
      <c r="AG247" s="129"/>
    </row>
    <row r="248" spans="1:33" x14ac:dyDescent="0.25">
      <c r="A248" s="60">
        <v>10250204605</v>
      </c>
      <c r="B248" s="61" t="s">
        <v>823</v>
      </c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>
        <f t="shared" si="126"/>
        <v>0</v>
      </c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>
        <f t="shared" si="127"/>
        <v>0</v>
      </c>
      <c r="AE248" s="90"/>
      <c r="AF248" s="92"/>
      <c r="AG248" s="129"/>
    </row>
    <row r="249" spans="1:33" x14ac:dyDescent="0.25">
      <c r="A249" s="60">
        <v>10250204609</v>
      </c>
      <c r="B249" s="61" t="s">
        <v>195</v>
      </c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>
        <f t="shared" si="126"/>
        <v>0</v>
      </c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>
        <f t="shared" si="127"/>
        <v>0</v>
      </c>
      <c r="AE249" s="90"/>
      <c r="AF249" s="92"/>
      <c r="AG249" s="129"/>
    </row>
    <row r="250" spans="1:33" x14ac:dyDescent="0.25">
      <c r="A250" s="52">
        <v>102502047</v>
      </c>
      <c r="B250" s="53" t="s">
        <v>197</v>
      </c>
      <c r="C250" s="54">
        <f t="shared" ref="C250:N250" si="128">+C251+C252+C253+C254+C255+C256+C257+C258</f>
        <v>0</v>
      </c>
      <c r="D250" s="54">
        <f t="shared" si="128"/>
        <v>0</v>
      </c>
      <c r="E250" s="54">
        <f t="shared" si="128"/>
        <v>0</v>
      </c>
      <c r="F250" s="54">
        <f t="shared" si="128"/>
        <v>0</v>
      </c>
      <c r="G250" s="54">
        <f t="shared" si="128"/>
        <v>0</v>
      </c>
      <c r="H250" s="54">
        <f t="shared" si="128"/>
        <v>0</v>
      </c>
      <c r="I250" s="54">
        <f t="shared" si="128"/>
        <v>0</v>
      </c>
      <c r="J250" s="54">
        <f t="shared" si="128"/>
        <v>0</v>
      </c>
      <c r="K250" s="54">
        <f t="shared" si="128"/>
        <v>0</v>
      </c>
      <c r="L250" s="54">
        <f t="shared" si="128"/>
        <v>0</v>
      </c>
      <c r="M250" s="54">
        <f t="shared" si="128"/>
        <v>0</v>
      </c>
      <c r="N250" s="54">
        <f t="shared" si="128"/>
        <v>0</v>
      </c>
      <c r="O250" s="54">
        <f t="shared" si="126"/>
        <v>0</v>
      </c>
      <c r="Q250" s="54"/>
      <c r="R250" s="54">
        <f t="shared" ref="R250:AB250" si="129">+R251+R252+R253+R254+R255+R256+R257+R258</f>
        <v>0</v>
      </c>
      <c r="S250" s="54">
        <f t="shared" si="129"/>
        <v>0</v>
      </c>
      <c r="T250" s="54">
        <f t="shared" si="129"/>
        <v>0</v>
      </c>
      <c r="U250" s="54">
        <f t="shared" si="129"/>
        <v>0</v>
      </c>
      <c r="V250" s="54">
        <f t="shared" si="129"/>
        <v>0</v>
      </c>
      <c r="W250" s="54">
        <f t="shared" si="129"/>
        <v>0</v>
      </c>
      <c r="X250" s="54">
        <f t="shared" si="129"/>
        <v>0</v>
      </c>
      <c r="Y250" s="54">
        <f t="shared" si="129"/>
        <v>0</v>
      </c>
      <c r="Z250" s="54">
        <f t="shared" si="129"/>
        <v>0</v>
      </c>
      <c r="AA250" s="54">
        <f t="shared" si="129"/>
        <v>0</v>
      </c>
      <c r="AB250" s="54">
        <f t="shared" si="129"/>
        <v>0</v>
      </c>
      <c r="AC250" s="54">
        <f t="shared" si="127"/>
        <v>0</v>
      </c>
      <c r="AE250" s="90"/>
      <c r="AF250" s="92"/>
      <c r="AG250" s="129"/>
    </row>
    <row r="251" spans="1:33" x14ac:dyDescent="0.25">
      <c r="A251" s="60">
        <v>10250204701</v>
      </c>
      <c r="B251" s="61" t="s">
        <v>1232</v>
      </c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>
        <f t="shared" si="126"/>
        <v>0</v>
      </c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>
        <f t="shared" si="127"/>
        <v>0</v>
      </c>
      <c r="AE251" s="90"/>
      <c r="AF251" s="92"/>
      <c r="AG251" s="129"/>
    </row>
    <row r="252" spans="1:33" x14ac:dyDescent="0.25">
      <c r="A252" s="60">
        <v>10250204702</v>
      </c>
      <c r="B252" s="61" t="s">
        <v>824</v>
      </c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>
        <f t="shared" si="126"/>
        <v>0</v>
      </c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>
        <f t="shared" si="127"/>
        <v>0</v>
      </c>
      <c r="AE252" s="90"/>
      <c r="AF252" s="92"/>
      <c r="AG252" s="129"/>
    </row>
    <row r="253" spans="1:33" x14ac:dyDescent="0.25">
      <c r="A253" s="60">
        <v>10250204703</v>
      </c>
      <c r="B253" s="61" t="s">
        <v>1233</v>
      </c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>
        <f t="shared" si="126"/>
        <v>0</v>
      </c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>
        <f t="shared" si="127"/>
        <v>0</v>
      </c>
      <c r="AE253" s="90"/>
      <c r="AF253" s="92"/>
      <c r="AG253" s="129"/>
    </row>
    <row r="254" spans="1:33" x14ac:dyDescent="0.25">
      <c r="A254" s="60">
        <v>10250204704</v>
      </c>
      <c r="B254" s="61" t="s">
        <v>1234</v>
      </c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>
        <f t="shared" si="126"/>
        <v>0</v>
      </c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>
        <f t="shared" si="127"/>
        <v>0</v>
      </c>
      <c r="AE254" s="90"/>
      <c r="AF254" s="92"/>
      <c r="AG254" s="129"/>
    </row>
    <row r="255" spans="1:33" x14ac:dyDescent="0.25">
      <c r="A255" s="60">
        <v>10250204705</v>
      </c>
      <c r="B255" s="61" t="s">
        <v>1235</v>
      </c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>
        <f t="shared" si="126"/>
        <v>0</v>
      </c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>
        <f t="shared" si="127"/>
        <v>0</v>
      </c>
      <c r="AE255" s="90"/>
      <c r="AF255" s="92"/>
      <c r="AG255" s="129"/>
    </row>
    <row r="256" spans="1:33" x14ac:dyDescent="0.25">
      <c r="A256" s="60">
        <v>10250204706</v>
      </c>
      <c r="B256" s="61" t="s">
        <v>1236</v>
      </c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>
        <f t="shared" si="126"/>
        <v>0</v>
      </c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>
        <f t="shared" si="127"/>
        <v>0</v>
      </c>
      <c r="AE256" s="90"/>
      <c r="AF256" s="92"/>
      <c r="AG256" s="129"/>
    </row>
    <row r="257" spans="1:33" x14ac:dyDescent="0.25">
      <c r="A257" s="60">
        <v>10250204708</v>
      </c>
      <c r="B257" s="61" t="s">
        <v>223</v>
      </c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>
        <f t="shared" si="126"/>
        <v>0</v>
      </c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>
        <f t="shared" si="127"/>
        <v>0</v>
      </c>
      <c r="AE257" s="90"/>
      <c r="AF257" s="92"/>
      <c r="AG257" s="129"/>
    </row>
    <row r="258" spans="1:33" x14ac:dyDescent="0.25">
      <c r="A258" s="60">
        <v>10250204709</v>
      </c>
      <c r="B258" s="61" t="s">
        <v>1237</v>
      </c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>
        <f t="shared" si="126"/>
        <v>0</v>
      </c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>
        <f t="shared" si="127"/>
        <v>0</v>
      </c>
      <c r="AE258" s="90"/>
      <c r="AF258" s="92"/>
      <c r="AG258" s="129"/>
    </row>
    <row r="259" spans="1:33" x14ac:dyDescent="0.25">
      <c r="A259" s="52">
        <v>102502048</v>
      </c>
      <c r="B259" s="53" t="s">
        <v>203</v>
      </c>
      <c r="C259" s="54">
        <f t="shared" ref="C259:N259" si="130">+C260+C261+C262+C263</f>
        <v>0</v>
      </c>
      <c r="D259" s="54">
        <f t="shared" si="130"/>
        <v>0</v>
      </c>
      <c r="E259" s="54">
        <f t="shared" si="130"/>
        <v>0</v>
      </c>
      <c r="F259" s="54">
        <f t="shared" si="130"/>
        <v>0</v>
      </c>
      <c r="G259" s="54">
        <f t="shared" si="130"/>
        <v>0</v>
      </c>
      <c r="H259" s="54">
        <f t="shared" si="130"/>
        <v>0</v>
      </c>
      <c r="I259" s="54">
        <f t="shared" si="130"/>
        <v>0</v>
      </c>
      <c r="J259" s="54">
        <f t="shared" si="130"/>
        <v>0</v>
      </c>
      <c r="K259" s="54">
        <f t="shared" si="130"/>
        <v>0</v>
      </c>
      <c r="L259" s="54">
        <f t="shared" si="130"/>
        <v>0</v>
      </c>
      <c r="M259" s="54">
        <f t="shared" si="130"/>
        <v>0</v>
      </c>
      <c r="N259" s="54">
        <f t="shared" si="130"/>
        <v>0</v>
      </c>
      <c r="O259" s="54">
        <f t="shared" si="126"/>
        <v>0</v>
      </c>
      <c r="Q259" s="54"/>
      <c r="R259" s="54">
        <f t="shared" ref="R259:AB259" si="131">+R260+R261+R262+R263</f>
        <v>0</v>
      </c>
      <c r="S259" s="54">
        <f t="shared" si="131"/>
        <v>0</v>
      </c>
      <c r="T259" s="54">
        <f t="shared" si="131"/>
        <v>0</v>
      </c>
      <c r="U259" s="54">
        <f t="shared" si="131"/>
        <v>0</v>
      </c>
      <c r="V259" s="54">
        <f t="shared" si="131"/>
        <v>0</v>
      </c>
      <c r="W259" s="54">
        <f t="shared" si="131"/>
        <v>0</v>
      </c>
      <c r="X259" s="54">
        <f t="shared" si="131"/>
        <v>0</v>
      </c>
      <c r="Y259" s="54">
        <f t="shared" si="131"/>
        <v>0</v>
      </c>
      <c r="Z259" s="54">
        <f t="shared" si="131"/>
        <v>0</v>
      </c>
      <c r="AA259" s="54">
        <f t="shared" si="131"/>
        <v>0</v>
      </c>
      <c r="AB259" s="54">
        <f t="shared" si="131"/>
        <v>0</v>
      </c>
      <c r="AC259" s="54">
        <f t="shared" si="127"/>
        <v>0</v>
      </c>
      <c r="AE259" s="90"/>
      <c r="AF259" s="92"/>
      <c r="AG259" s="129"/>
    </row>
    <row r="260" spans="1:33" x14ac:dyDescent="0.25">
      <c r="A260" s="60">
        <v>10250204801</v>
      </c>
      <c r="B260" s="61" t="s">
        <v>205</v>
      </c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>
        <f t="shared" si="126"/>
        <v>0</v>
      </c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>
        <f t="shared" si="127"/>
        <v>0</v>
      </c>
      <c r="AE260" s="90"/>
      <c r="AF260" s="92"/>
      <c r="AG260" s="129"/>
    </row>
    <row r="261" spans="1:33" x14ac:dyDescent="0.25">
      <c r="A261" s="60">
        <v>10250204802</v>
      </c>
      <c r="B261" s="61" t="s">
        <v>1238</v>
      </c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>
        <f t="shared" si="126"/>
        <v>0</v>
      </c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>
        <f t="shared" si="127"/>
        <v>0</v>
      </c>
      <c r="AE261" s="90"/>
      <c r="AF261" s="92"/>
      <c r="AG261" s="129"/>
    </row>
    <row r="262" spans="1:33" x14ac:dyDescent="0.25">
      <c r="A262" s="60">
        <v>10250204803</v>
      </c>
      <c r="B262" s="61" t="s">
        <v>207</v>
      </c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>
        <f t="shared" si="126"/>
        <v>0</v>
      </c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>
        <f t="shared" si="127"/>
        <v>0</v>
      </c>
      <c r="AE262" s="90"/>
      <c r="AF262" s="92"/>
      <c r="AG262" s="129"/>
    </row>
    <row r="263" spans="1:33" x14ac:dyDescent="0.25">
      <c r="A263" s="60">
        <v>10250204804</v>
      </c>
      <c r="B263" s="61" t="s">
        <v>1239</v>
      </c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>
        <f t="shared" si="126"/>
        <v>0</v>
      </c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>
        <f t="shared" si="127"/>
        <v>0</v>
      </c>
      <c r="AE263" s="90"/>
      <c r="AF263" s="92"/>
      <c r="AG263" s="129"/>
    </row>
    <row r="264" spans="1:33" x14ac:dyDescent="0.25">
      <c r="A264" s="52">
        <v>102502049</v>
      </c>
      <c r="B264" s="53" t="s">
        <v>209</v>
      </c>
      <c r="C264" s="54">
        <f t="shared" ref="C264:N264" si="132">+C265+C266+C267+C268+C269+C270+C271</f>
        <v>0</v>
      </c>
      <c r="D264" s="54">
        <f t="shared" si="132"/>
        <v>0</v>
      </c>
      <c r="E264" s="54">
        <f t="shared" si="132"/>
        <v>0</v>
      </c>
      <c r="F264" s="54">
        <f t="shared" si="132"/>
        <v>0</v>
      </c>
      <c r="G264" s="54">
        <f t="shared" si="132"/>
        <v>0</v>
      </c>
      <c r="H264" s="54">
        <f t="shared" si="132"/>
        <v>0</v>
      </c>
      <c r="I264" s="54">
        <f t="shared" si="132"/>
        <v>0</v>
      </c>
      <c r="J264" s="54">
        <f t="shared" si="132"/>
        <v>0</v>
      </c>
      <c r="K264" s="54">
        <f t="shared" si="132"/>
        <v>0</v>
      </c>
      <c r="L264" s="54">
        <f t="shared" si="132"/>
        <v>0</v>
      </c>
      <c r="M264" s="54">
        <f t="shared" si="132"/>
        <v>0</v>
      </c>
      <c r="N264" s="54">
        <f t="shared" si="132"/>
        <v>0</v>
      </c>
      <c r="O264" s="54">
        <f t="shared" si="126"/>
        <v>0</v>
      </c>
      <c r="Q264" s="54"/>
      <c r="R264" s="54">
        <f t="shared" ref="R264:AB264" si="133">+R265+R266+R267+R268+R269+R270+R271</f>
        <v>0</v>
      </c>
      <c r="S264" s="54">
        <f t="shared" si="133"/>
        <v>0</v>
      </c>
      <c r="T264" s="54">
        <f t="shared" si="133"/>
        <v>0</v>
      </c>
      <c r="U264" s="54">
        <f t="shared" si="133"/>
        <v>0</v>
      </c>
      <c r="V264" s="54">
        <f t="shared" si="133"/>
        <v>0</v>
      </c>
      <c r="W264" s="54">
        <f t="shared" si="133"/>
        <v>0</v>
      </c>
      <c r="X264" s="54">
        <f t="shared" si="133"/>
        <v>0</v>
      </c>
      <c r="Y264" s="54">
        <f t="shared" si="133"/>
        <v>0</v>
      </c>
      <c r="Z264" s="54">
        <f t="shared" si="133"/>
        <v>0</v>
      </c>
      <c r="AA264" s="54">
        <f t="shared" si="133"/>
        <v>0</v>
      </c>
      <c r="AB264" s="54">
        <f t="shared" si="133"/>
        <v>0</v>
      </c>
      <c r="AC264" s="54">
        <f t="shared" si="127"/>
        <v>0</v>
      </c>
      <c r="AE264" s="90"/>
      <c r="AF264" s="92"/>
      <c r="AG264" s="129"/>
    </row>
    <row r="265" spans="1:33" x14ac:dyDescent="0.25">
      <c r="A265" s="60">
        <v>10250204901</v>
      </c>
      <c r="B265" s="61" t="s">
        <v>1240</v>
      </c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>
        <f t="shared" si="126"/>
        <v>0</v>
      </c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>
        <f t="shared" si="127"/>
        <v>0</v>
      </c>
      <c r="AE265" s="90"/>
      <c r="AF265" s="92"/>
      <c r="AG265" s="129"/>
    </row>
    <row r="266" spans="1:33" x14ac:dyDescent="0.25">
      <c r="A266" s="60">
        <v>10250204902</v>
      </c>
      <c r="B266" s="61" t="s">
        <v>826</v>
      </c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>
        <f t="shared" si="126"/>
        <v>0</v>
      </c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>
        <f t="shared" si="127"/>
        <v>0</v>
      </c>
      <c r="AE266" s="90"/>
      <c r="AF266" s="92"/>
      <c r="AG266" s="129"/>
    </row>
    <row r="267" spans="1:33" x14ac:dyDescent="0.25">
      <c r="A267" s="60">
        <v>10250204903</v>
      </c>
      <c r="B267" s="61" t="s">
        <v>1241</v>
      </c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>
        <f t="shared" si="126"/>
        <v>0</v>
      </c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>
        <f t="shared" si="127"/>
        <v>0</v>
      </c>
      <c r="AE267" s="90"/>
      <c r="AF267" s="92"/>
      <c r="AG267" s="129"/>
    </row>
    <row r="268" spans="1:33" x14ac:dyDescent="0.25">
      <c r="A268" s="60">
        <v>10250204904</v>
      </c>
      <c r="B268" s="61" t="s">
        <v>1242</v>
      </c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>
        <f t="shared" si="126"/>
        <v>0</v>
      </c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>
        <f t="shared" si="127"/>
        <v>0</v>
      </c>
      <c r="AE268" s="90"/>
      <c r="AF268" s="92"/>
      <c r="AG268" s="129"/>
    </row>
    <row r="269" spans="1:33" x14ac:dyDescent="0.25">
      <c r="A269" s="60">
        <v>10250204905</v>
      </c>
      <c r="B269" s="61" t="s">
        <v>1243</v>
      </c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>
        <f t="shared" si="126"/>
        <v>0</v>
      </c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>
        <f t="shared" si="127"/>
        <v>0</v>
      </c>
      <c r="AE269" s="90"/>
      <c r="AF269" s="92"/>
      <c r="AG269" s="129"/>
    </row>
    <row r="270" spans="1:33" x14ac:dyDescent="0.25">
      <c r="A270" s="60">
        <v>10250204906</v>
      </c>
      <c r="B270" s="61" t="s">
        <v>1244</v>
      </c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>
        <f t="shared" si="126"/>
        <v>0</v>
      </c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>
        <f t="shared" si="127"/>
        <v>0</v>
      </c>
      <c r="AE270" s="90"/>
      <c r="AF270" s="92"/>
      <c r="AG270" s="129"/>
    </row>
    <row r="271" spans="1:33" x14ac:dyDescent="0.25">
      <c r="A271" s="60">
        <v>10250204909</v>
      </c>
      <c r="B271" s="61" t="s">
        <v>1245</v>
      </c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>
        <f t="shared" si="126"/>
        <v>0</v>
      </c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>
        <f t="shared" si="127"/>
        <v>0</v>
      </c>
      <c r="AE271" s="90"/>
      <c r="AF271" s="92"/>
      <c r="AG271" s="129"/>
    </row>
    <row r="272" spans="1:33" x14ac:dyDescent="0.25">
      <c r="A272" s="52">
        <v>10250205</v>
      </c>
      <c r="B272" s="53" t="s">
        <v>1246</v>
      </c>
      <c r="C272" s="54">
        <f t="shared" ref="C272:N272" si="134">+C273+C276</f>
        <v>0</v>
      </c>
      <c r="D272" s="54">
        <f t="shared" si="134"/>
        <v>0</v>
      </c>
      <c r="E272" s="54">
        <f t="shared" si="134"/>
        <v>0</v>
      </c>
      <c r="F272" s="54">
        <f t="shared" si="134"/>
        <v>0</v>
      </c>
      <c r="G272" s="54">
        <f t="shared" si="134"/>
        <v>0</v>
      </c>
      <c r="H272" s="54">
        <f t="shared" si="134"/>
        <v>0</v>
      </c>
      <c r="I272" s="54">
        <f t="shared" si="134"/>
        <v>0</v>
      </c>
      <c r="J272" s="54">
        <f t="shared" si="134"/>
        <v>0</v>
      </c>
      <c r="K272" s="54">
        <f t="shared" si="134"/>
        <v>0</v>
      </c>
      <c r="L272" s="54">
        <f t="shared" si="134"/>
        <v>0</v>
      </c>
      <c r="M272" s="54">
        <f t="shared" si="134"/>
        <v>0</v>
      </c>
      <c r="N272" s="54">
        <f t="shared" si="134"/>
        <v>0</v>
      </c>
      <c r="O272" s="54">
        <f t="shared" si="126"/>
        <v>0</v>
      </c>
      <c r="Q272" s="54"/>
      <c r="R272" s="54">
        <f t="shared" ref="R272:AB272" si="135">+R273+R276</f>
        <v>0</v>
      </c>
      <c r="S272" s="54">
        <f t="shared" si="135"/>
        <v>0</v>
      </c>
      <c r="T272" s="54">
        <f t="shared" si="135"/>
        <v>0</v>
      </c>
      <c r="U272" s="54">
        <f t="shared" si="135"/>
        <v>0</v>
      </c>
      <c r="V272" s="54">
        <f t="shared" si="135"/>
        <v>0</v>
      </c>
      <c r="W272" s="54">
        <f t="shared" si="135"/>
        <v>0</v>
      </c>
      <c r="X272" s="54">
        <f t="shared" si="135"/>
        <v>0</v>
      </c>
      <c r="Y272" s="54">
        <f t="shared" si="135"/>
        <v>0</v>
      </c>
      <c r="Z272" s="54">
        <f t="shared" si="135"/>
        <v>0</v>
      </c>
      <c r="AA272" s="54">
        <f t="shared" si="135"/>
        <v>0</v>
      </c>
      <c r="AB272" s="54">
        <f t="shared" si="135"/>
        <v>0</v>
      </c>
      <c r="AC272" s="54">
        <f t="shared" si="127"/>
        <v>0</v>
      </c>
      <c r="AE272" s="90"/>
      <c r="AF272" s="92"/>
      <c r="AG272" s="129"/>
    </row>
    <row r="273" spans="1:33" x14ac:dyDescent="0.25">
      <c r="A273" s="57">
        <v>102502053</v>
      </c>
      <c r="B273" s="58" t="s">
        <v>1247</v>
      </c>
      <c r="C273" s="55">
        <f t="shared" ref="C273:N273" si="136">+C274+C275</f>
        <v>0</v>
      </c>
      <c r="D273" s="55">
        <f t="shared" si="136"/>
        <v>0</v>
      </c>
      <c r="E273" s="55">
        <f t="shared" si="136"/>
        <v>0</v>
      </c>
      <c r="F273" s="55">
        <f t="shared" si="136"/>
        <v>0</v>
      </c>
      <c r="G273" s="55">
        <f t="shared" si="136"/>
        <v>0</v>
      </c>
      <c r="H273" s="55">
        <f t="shared" si="136"/>
        <v>0</v>
      </c>
      <c r="I273" s="55">
        <f t="shared" si="136"/>
        <v>0</v>
      </c>
      <c r="J273" s="55">
        <f t="shared" si="136"/>
        <v>0</v>
      </c>
      <c r="K273" s="55">
        <f t="shared" si="136"/>
        <v>0</v>
      </c>
      <c r="L273" s="55">
        <f t="shared" si="136"/>
        <v>0</v>
      </c>
      <c r="M273" s="55">
        <f t="shared" si="136"/>
        <v>0</v>
      </c>
      <c r="N273" s="55">
        <f t="shared" si="136"/>
        <v>0</v>
      </c>
      <c r="O273" s="55">
        <f t="shared" si="126"/>
        <v>0</v>
      </c>
      <c r="Q273" s="55"/>
      <c r="R273" s="55">
        <f t="shared" ref="R273:AB273" si="137">+R274+R275</f>
        <v>0</v>
      </c>
      <c r="S273" s="55">
        <f t="shared" si="137"/>
        <v>0</v>
      </c>
      <c r="T273" s="55">
        <f t="shared" si="137"/>
        <v>0</v>
      </c>
      <c r="U273" s="55">
        <f t="shared" si="137"/>
        <v>0</v>
      </c>
      <c r="V273" s="55">
        <f t="shared" si="137"/>
        <v>0</v>
      </c>
      <c r="W273" s="55">
        <f t="shared" si="137"/>
        <v>0</v>
      </c>
      <c r="X273" s="55">
        <f t="shared" si="137"/>
        <v>0</v>
      </c>
      <c r="Y273" s="55">
        <f t="shared" si="137"/>
        <v>0</v>
      </c>
      <c r="Z273" s="55">
        <f t="shared" si="137"/>
        <v>0</v>
      </c>
      <c r="AA273" s="55">
        <f t="shared" si="137"/>
        <v>0</v>
      </c>
      <c r="AB273" s="55">
        <f t="shared" si="137"/>
        <v>0</v>
      </c>
      <c r="AC273" s="55">
        <f t="shared" si="127"/>
        <v>0</v>
      </c>
      <c r="AE273" s="90"/>
      <c r="AF273" s="92"/>
      <c r="AG273" s="129"/>
    </row>
    <row r="274" spans="1:33" x14ac:dyDescent="0.25">
      <c r="A274" s="60">
        <v>10250205301</v>
      </c>
      <c r="B274" s="61" t="s">
        <v>1248</v>
      </c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>
        <f t="shared" si="126"/>
        <v>0</v>
      </c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>
        <f t="shared" si="127"/>
        <v>0</v>
      </c>
      <c r="AE274" s="90"/>
      <c r="AF274" s="92"/>
      <c r="AG274" s="129"/>
    </row>
    <row r="275" spans="1:33" x14ac:dyDescent="0.25">
      <c r="A275" s="60">
        <v>10250205302</v>
      </c>
      <c r="B275" s="61" t="s">
        <v>1249</v>
      </c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>
        <f t="shared" si="126"/>
        <v>0</v>
      </c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>
        <f t="shared" si="127"/>
        <v>0</v>
      </c>
      <c r="AE275" s="90"/>
      <c r="AF275" s="92"/>
      <c r="AG275" s="129"/>
    </row>
    <row r="276" spans="1:33" x14ac:dyDescent="0.25">
      <c r="A276" s="52">
        <v>102502054</v>
      </c>
      <c r="B276" s="53" t="s">
        <v>1250</v>
      </c>
      <c r="C276" s="54">
        <f t="shared" ref="C276:N276" si="138">+C277+C278+C279+C280+C281+C282+C283</f>
        <v>0</v>
      </c>
      <c r="D276" s="54">
        <f t="shared" si="138"/>
        <v>0</v>
      </c>
      <c r="E276" s="54">
        <f t="shared" si="138"/>
        <v>0</v>
      </c>
      <c r="F276" s="54">
        <f t="shared" si="138"/>
        <v>0</v>
      </c>
      <c r="G276" s="54">
        <f t="shared" si="138"/>
        <v>0</v>
      </c>
      <c r="H276" s="54">
        <f t="shared" si="138"/>
        <v>0</v>
      </c>
      <c r="I276" s="54">
        <f t="shared" si="138"/>
        <v>0</v>
      </c>
      <c r="J276" s="54">
        <f t="shared" si="138"/>
        <v>0</v>
      </c>
      <c r="K276" s="54">
        <f t="shared" si="138"/>
        <v>0</v>
      </c>
      <c r="L276" s="54">
        <f t="shared" si="138"/>
        <v>0</v>
      </c>
      <c r="M276" s="54">
        <f t="shared" si="138"/>
        <v>0</v>
      </c>
      <c r="N276" s="54">
        <f t="shared" si="138"/>
        <v>0</v>
      </c>
      <c r="O276" s="54">
        <f t="shared" si="126"/>
        <v>0</v>
      </c>
      <c r="Q276" s="54"/>
      <c r="R276" s="54">
        <f t="shared" ref="R276:AB276" si="139">+R277+R278+R279+R280+R281+R282+R283</f>
        <v>0</v>
      </c>
      <c r="S276" s="54">
        <f t="shared" si="139"/>
        <v>0</v>
      </c>
      <c r="T276" s="54">
        <f t="shared" si="139"/>
        <v>0</v>
      </c>
      <c r="U276" s="54">
        <f t="shared" si="139"/>
        <v>0</v>
      </c>
      <c r="V276" s="54">
        <f t="shared" si="139"/>
        <v>0</v>
      </c>
      <c r="W276" s="54">
        <f t="shared" si="139"/>
        <v>0</v>
      </c>
      <c r="X276" s="54">
        <f t="shared" si="139"/>
        <v>0</v>
      </c>
      <c r="Y276" s="54">
        <f t="shared" si="139"/>
        <v>0</v>
      </c>
      <c r="Z276" s="54">
        <f t="shared" si="139"/>
        <v>0</v>
      </c>
      <c r="AA276" s="54">
        <f t="shared" si="139"/>
        <v>0</v>
      </c>
      <c r="AB276" s="54">
        <f t="shared" si="139"/>
        <v>0</v>
      </c>
      <c r="AC276" s="54">
        <f t="shared" si="127"/>
        <v>0</v>
      </c>
      <c r="AE276" s="90"/>
      <c r="AF276" s="92"/>
      <c r="AG276" s="129"/>
    </row>
    <row r="277" spans="1:33" x14ac:dyDescent="0.25">
      <c r="A277" s="60">
        <v>10250205401</v>
      </c>
      <c r="B277" s="61" t="s">
        <v>1251</v>
      </c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>
        <f t="shared" si="126"/>
        <v>0</v>
      </c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>
        <f t="shared" si="127"/>
        <v>0</v>
      </c>
      <c r="AE277" s="90"/>
      <c r="AF277" s="92"/>
      <c r="AG277" s="129"/>
    </row>
    <row r="278" spans="1:33" x14ac:dyDescent="0.25">
      <c r="A278" s="60">
        <v>10250205402</v>
      </c>
      <c r="B278" s="61" t="s">
        <v>1252</v>
      </c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>
        <f t="shared" si="126"/>
        <v>0</v>
      </c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>
        <f t="shared" si="127"/>
        <v>0</v>
      </c>
      <c r="AE278" s="90"/>
      <c r="AF278" s="92"/>
      <c r="AG278" s="129"/>
    </row>
    <row r="279" spans="1:33" x14ac:dyDescent="0.25">
      <c r="A279" s="60">
        <v>10250205403</v>
      </c>
      <c r="B279" s="61" t="s">
        <v>1253</v>
      </c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>
        <f t="shared" si="126"/>
        <v>0</v>
      </c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>
        <f t="shared" si="127"/>
        <v>0</v>
      </c>
      <c r="AE279" s="90"/>
      <c r="AF279" s="92"/>
      <c r="AG279" s="129"/>
    </row>
    <row r="280" spans="1:33" x14ac:dyDescent="0.25">
      <c r="A280" s="60">
        <v>10250205404</v>
      </c>
      <c r="B280" s="61" t="s">
        <v>1254</v>
      </c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>
        <f t="shared" si="126"/>
        <v>0</v>
      </c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>
        <f t="shared" si="127"/>
        <v>0</v>
      </c>
      <c r="AE280" s="90"/>
      <c r="AF280" s="92"/>
      <c r="AG280" s="129"/>
    </row>
    <row r="281" spans="1:33" x14ac:dyDescent="0.25">
      <c r="A281" s="60">
        <v>10250205405</v>
      </c>
      <c r="B281" s="61" t="s">
        <v>1255</v>
      </c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>
        <f t="shared" si="126"/>
        <v>0</v>
      </c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>
        <f t="shared" si="127"/>
        <v>0</v>
      </c>
      <c r="AE281" s="90"/>
      <c r="AF281" s="92"/>
      <c r="AG281" s="129"/>
    </row>
    <row r="282" spans="1:33" x14ac:dyDescent="0.25">
      <c r="A282" s="60">
        <v>10250205406</v>
      </c>
      <c r="B282" s="61" t="s">
        <v>1256</v>
      </c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>
        <f t="shared" si="126"/>
        <v>0</v>
      </c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>
        <f t="shared" si="127"/>
        <v>0</v>
      </c>
      <c r="AE282" s="90"/>
      <c r="AF282" s="92"/>
      <c r="AG282" s="129"/>
    </row>
    <row r="283" spans="1:33" x14ac:dyDescent="0.25">
      <c r="A283" s="60">
        <v>10250205407</v>
      </c>
      <c r="B283" s="61" t="s">
        <v>1257</v>
      </c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>
        <f t="shared" si="126"/>
        <v>0</v>
      </c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>
        <f t="shared" si="127"/>
        <v>0</v>
      </c>
      <c r="AE283" s="90"/>
      <c r="AF283" s="92"/>
      <c r="AG283" s="129"/>
    </row>
    <row r="284" spans="1:33" x14ac:dyDescent="0.25">
      <c r="A284" s="52">
        <v>10250206</v>
      </c>
      <c r="B284" s="53" t="s">
        <v>1258</v>
      </c>
      <c r="C284" s="54">
        <f t="shared" ref="C284:N284" si="140">+C285+C288+C294+C299+C302+C307+C316</f>
        <v>0</v>
      </c>
      <c r="D284" s="54">
        <f t="shared" si="140"/>
        <v>0</v>
      </c>
      <c r="E284" s="54">
        <f t="shared" si="140"/>
        <v>0</v>
      </c>
      <c r="F284" s="54">
        <f t="shared" si="140"/>
        <v>0</v>
      </c>
      <c r="G284" s="54">
        <f t="shared" si="140"/>
        <v>0</v>
      </c>
      <c r="H284" s="54">
        <f t="shared" si="140"/>
        <v>0</v>
      </c>
      <c r="I284" s="54">
        <f t="shared" si="140"/>
        <v>0</v>
      </c>
      <c r="J284" s="54">
        <f t="shared" si="140"/>
        <v>0</v>
      </c>
      <c r="K284" s="54">
        <f t="shared" si="140"/>
        <v>0</v>
      </c>
      <c r="L284" s="54">
        <f t="shared" si="140"/>
        <v>0</v>
      </c>
      <c r="M284" s="54">
        <f t="shared" si="140"/>
        <v>0</v>
      </c>
      <c r="N284" s="54">
        <f t="shared" si="140"/>
        <v>0</v>
      </c>
      <c r="O284" s="54">
        <f t="shared" si="126"/>
        <v>0</v>
      </c>
      <c r="Q284" s="54">
        <v>300850</v>
      </c>
      <c r="R284" s="54">
        <f t="shared" ref="R284:AB284" si="141">+R285+R288+R294+R299+R302+R307+R316</f>
        <v>0</v>
      </c>
      <c r="S284" s="54">
        <f t="shared" si="141"/>
        <v>0</v>
      </c>
      <c r="T284" s="54">
        <f t="shared" si="141"/>
        <v>0</v>
      </c>
      <c r="U284" s="54">
        <f t="shared" si="141"/>
        <v>0</v>
      </c>
      <c r="V284" s="54">
        <f t="shared" si="141"/>
        <v>0</v>
      </c>
      <c r="W284" s="54">
        <f t="shared" si="141"/>
        <v>0</v>
      </c>
      <c r="X284" s="54">
        <f t="shared" si="141"/>
        <v>0</v>
      </c>
      <c r="Y284" s="54">
        <f t="shared" si="141"/>
        <v>0</v>
      </c>
      <c r="Z284" s="54">
        <f t="shared" si="141"/>
        <v>0</v>
      </c>
      <c r="AA284" s="54">
        <f t="shared" si="141"/>
        <v>0</v>
      </c>
      <c r="AB284" s="54">
        <f t="shared" si="141"/>
        <v>0</v>
      </c>
      <c r="AC284" s="54">
        <f t="shared" si="127"/>
        <v>300850</v>
      </c>
      <c r="AE284" s="149" t="s">
        <v>962</v>
      </c>
      <c r="AF284" s="149" t="s">
        <v>963</v>
      </c>
      <c r="AG284" s="150">
        <v>300850</v>
      </c>
    </row>
    <row r="285" spans="1:33" x14ac:dyDescent="0.25">
      <c r="A285" s="57">
        <v>102502061</v>
      </c>
      <c r="B285" s="58" t="s">
        <v>1259</v>
      </c>
      <c r="C285" s="55">
        <f t="shared" ref="C285:N285" si="142">+C286+C287</f>
        <v>0</v>
      </c>
      <c r="D285" s="55">
        <f t="shared" si="142"/>
        <v>0</v>
      </c>
      <c r="E285" s="55">
        <f t="shared" si="142"/>
        <v>0</v>
      </c>
      <c r="F285" s="55">
        <f t="shared" si="142"/>
        <v>0</v>
      </c>
      <c r="G285" s="55">
        <f t="shared" si="142"/>
        <v>0</v>
      </c>
      <c r="H285" s="55">
        <f t="shared" si="142"/>
        <v>0</v>
      </c>
      <c r="I285" s="55">
        <f t="shared" si="142"/>
        <v>0</v>
      </c>
      <c r="J285" s="55">
        <f t="shared" si="142"/>
        <v>0</v>
      </c>
      <c r="K285" s="55">
        <f t="shared" si="142"/>
        <v>0</v>
      </c>
      <c r="L285" s="55">
        <f t="shared" si="142"/>
        <v>0</v>
      </c>
      <c r="M285" s="55">
        <f t="shared" si="142"/>
        <v>0</v>
      </c>
      <c r="N285" s="55">
        <f t="shared" si="142"/>
        <v>0</v>
      </c>
      <c r="O285" s="55">
        <f t="shared" si="126"/>
        <v>0</v>
      </c>
      <c r="Q285" s="55"/>
      <c r="R285" s="55">
        <f t="shared" ref="R285:AB285" si="143">+R286+R287</f>
        <v>0</v>
      </c>
      <c r="S285" s="55">
        <f t="shared" si="143"/>
        <v>0</v>
      </c>
      <c r="T285" s="55">
        <f t="shared" si="143"/>
        <v>0</v>
      </c>
      <c r="U285" s="55">
        <f t="shared" si="143"/>
        <v>0</v>
      </c>
      <c r="V285" s="55">
        <f t="shared" si="143"/>
        <v>0</v>
      </c>
      <c r="W285" s="55">
        <f t="shared" si="143"/>
        <v>0</v>
      </c>
      <c r="X285" s="55">
        <f t="shared" si="143"/>
        <v>0</v>
      </c>
      <c r="Y285" s="55">
        <f t="shared" si="143"/>
        <v>0</v>
      </c>
      <c r="Z285" s="55">
        <f t="shared" si="143"/>
        <v>0</v>
      </c>
      <c r="AA285" s="55">
        <f t="shared" si="143"/>
        <v>0</v>
      </c>
      <c r="AB285" s="55">
        <f t="shared" si="143"/>
        <v>0</v>
      </c>
      <c r="AC285" s="55">
        <f t="shared" si="127"/>
        <v>0</v>
      </c>
      <c r="AE285" s="149"/>
      <c r="AF285" s="149"/>
      <c r="AG285" s="150"/>
    </row>
    <row r="286" spans="1:33" x14ac:dyDescent="0.25">
      <c r="A286" s="60">
        <v>10250206101</v>
      </c>
      <c r="B286" s="61" t="s">
        <v>1260</v>
      </c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>
        <f t="shared" si="126"/>
        <v>0</v>
      </c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>
        <f t="shared" si="127"/>
        <v>0</v>
      </c>
      <c r="AE286" s="149"/>
      <c r="AF286" s="149"/>
      <c r="AG286" s="150"/>
    </row>
    <row r="287" spans="1:33" x14ac:dyDescent="0.25">
      <c r="A287" s="60">
        <v>10250206102</v>
      </c>
      <c r="B287" s="61" t="s">
        <v>1261</v>
      </c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>
        <f t="shared" si="126"/>
        <v>0</v>
      </c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>
        <f t="shared" si="127"/>
        <v>0</v>
      </c>
      <c r="AE287" s="149"/>
      <c r="AF287" s="149"/>
      <c r="AG287" s="150"/>
    </row>
    <row r="288" spans="1:33" x14ac:dyDescent="0.25">
      <c r="A288" s="52">
        <v>102502062</v>
      </c>
      <c r="B288" s="53" t="s">
        <v>965</v>
      </c>
      <c r="C288" s="54">
        <f t="shared" ref="C288:N288" si="144">+C289+C290+C291+C292+C293</f>
        <v>0</v>
      </c>
      <c r="D288" s="54">
        <f t="shared" si="144"/>
        <v>0</v>
      </c>
      <c r="E288" s="54">
        <f t="shared" si="144"/>
        <v>0</v>
      </c>
      <c r="F288" s="54">
        <f t="shared" si="144"/>
        <v>0</v>
      </c>
      <c r="G288" s="54">
        <f t="shared" si="144"/>
        <v>0</v>
      </c>
      <c r="H288" s="54">
        <f t="shared" si="144"/>
        <v>0</v>
      </c>
      <c r="I288" s="54">
        <f t="shared" si="144"/>
        <v>0</v>
      </c>
      <c r="J288" s="54">
        <f t="shared" si="144"/>
        <v>0</v>
      </c>
      <c r="K288" s="54">
        <f t="shared" si="144"/>
        <v>0</v>
      </c>
      <c r="L288" s="54">
        <f t="shared" si="144"/>
        <v>0</v>
      </c>
      <c r="M288" s="54">
        <f t="shared" si="144"/>
        <v>0</v>
      </c>
      <c r="N288" s="54">
        <f t="shared" si="144"/>
        <v>0</v>
      </c>
      <c r="O288" s="54">
        <f t="shared" si="126"/>
        <v>0</v>
      </c>
      <c r="Q288" s="54">
        <v>300850</v>
      </c>
      <c r="R288" s="54">
        <f t="shared" ref="R288:AB288" si="145">+R289+R290+R291+R292+R293</f>
        <v>0</v>
      </c>
      <c r="S288" s="54">
        <f t="shared" si="145"/>
        <v>0</v>
      </c>
      <c r="T288" s="54">
        <f t="shared" si="145"/>
        <v>0</v>
      </c>
      <c r="U288" s="54">
        <f t="shared" si="145"/>
        <v>0</v>
      </c>
      <c r="V288" s="54">
        <f t="shared" si="145"/>
        <v>0</v>
      </c>
      <c r="W288" s="54">
        <f t="shared" si="145"/>
        <v>0</v>
      </c>
      <c r="X288" s="54">
        <f t="shared" si="145"/>
        <v>0</v>
      </c>
      <c r="Y288" s="54">
        <f t="shared" si="145"/>
        <v>0</v>
      </c>
      <c r="Z288" s="54">
        <f t="shared" si="145"/>
        <v>0</v>
      </c>
      <c r="AA288" s="54">
        <f t="shared" si="145"/>
        <v>0</v>
      </c>
      <c r="AB288" s="54">
        <f t="shared" si="145"/>
        <v>0</v>
      </c>
      <c r="AC288" s="54">
        <f t="shared" si="127"/>
        <v>300850</v>
      </c>
      <c r="AE288" s="149" t="s">
        <v>964</v>
      </c>
      <c r="AF288" s="149" t="s">
        <v>965</v>
      </c>
      <c r="AG288" s="150">
        <v>300850</v>
      </c>
    </row>
    <row r="289" spans="1:33" x14ac:dyDescent="0.25">
      <c r="A289" s="60">
        <v>10250206201</v>
      </c>
      <c r="B289" s="61" t="s">
        <v>967</v>
      </c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>
        <f t="shared" si="126"/>
        <v>0</v>
      </c>
      <c r="Q289" s="62">
        <v>300850</v>
      </c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>
        <f t="shared" si="127"/>
        <v>300850</v>
      </c>
      <c r="AE289" s="90" t="s">
        <v>966</v>
      </c>
      <c r="AF289" s="92" t="s">
        <v>967</v>
      </c>
      <c r="AG289" s="130">
        <v>300850</v>
      </c>
    </row>
    <row r="290" spans="1:33" x14ac:dyDescent="0.25">
      <c r="A290" s="60">
        <v>10250206202</v>
      </c>
      <c r="B290" s="61" t="s">
        <v>969</v>
      </c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>
        <f t="shared" si="126"/>
        <v>0</v>
      </c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>
        <f t="shared" si="127"/>
        <v>0</v>
      </c>
      <c r="AE290" s="90" t="s">
        <v>968</v>
      </c>
      <c r="AF290" s="92" t="s">
        <v>969</v>
      </c>
      <c r="AG290" s="132"/>
    </row>
    <row r="291" spans="1:33" x14ac:dyDescent="0.25">
      <c r="A291" s="60">
        <v>10250206203</v>
      </c>
      <c r="B291" s="61" t="s">
        <v>1262</v>
      </c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>
        <f t="shared" si="126"/>
        <v>0</v>
      </c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>
        <f t="shared" si="127"/>
        <v>0</v>
      </c>
      <c r="AE291" s="90"/>
      <c r="AF291" s="92"/>
      <c r="AG291" s="132"/>
    </row>
    <row r="292" spans="1:33" x14ac:dyDescent="0.25">
      <c r="A292" s="60">
        <v>10250206204</v>
      </c>
      <c r="B292" s="61" t="s">
        <v>1263</v>
      </c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>
        <f t="shared" si="126"/>
        <v>0</v>
      </c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>
        <f t="shared" si="127"/>
        <v>0</v>
      </c>
      <c r="AE292" s="90"/>
      <c r="AF292" s="92"/>
      <c r="AG292" s="132"/>
    </row>
    <row r="293" spans="1:33" x14ac:dyDescent="0.25">
      <c r="A293" s="60">
        <v>10250206205</v>
      </c>
      <c r="B293" s="61" t="s">
        <v>1264</v>
      </c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>
        <f t="shared" si="126"/>
        <v>0</v>
      </c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>
        <f t="shared" si="127"/>
        <v>0</v>
      </c>
      <c r="AE293" s="90"/>
      <c r="AF293" s="92"/>
      <c r="AG293" s="132"/>
    </row>
    <row r="294" spans="1:33" x14ac:dyDescent="0.25">
      <c r="A294" s="52">
        <v>102502063</v>
      </c>
      <c r="B294" s="53" t="s">
        <v>373</v>
      </c>
      <c r="C294" s="54">
        <f t="shared" ref="C294:N294" si="146">+C295+C296+C297+C298</f>
        <v>0</v>
      </c>
      <c r="D294" s="54">
        <f t="shared" si="146"/>
        <v>0</v>
      </c>
      <c r="E294" s="54">
        <f t="shared" si="146"/>
        <v>0</v>
      </c>
      <c r="F294" s="54">
        <f t="shared" si="146"/>
        <v>0</v>
      </c>
      <c r="G294" s="54">
        <f t="shared" si="146"/>
        <v>0</v>
      </c>
      <c r="H294" s="54">
        <f t="shared" si="146"/>
        <v>0</v>
      </c>
      <c r="I294" s="54">
        <f t="shared" si="146"/>
        <v>0</v>
      </c>
      <c r="J294" s="54">
        <f t="shared" si="146"/>
        <v>0</v>
      </c>
      <c r="K294" s="54">
        <f t="shared" si="146"/>
        <v>0</v>
      </c>
      <c r="L294" s="54">
        <f t="shared" si="146"/>
        <v>0</v>
      </c>
      <c r="M294" s="54">
        <f t="shared" si="146"/>
        <v>0</v>
      </c>
      <c r="N294" s="54">
        <f t="shared" si="146"/>
        <v>0</v>
      </c>
      <c r="O294" s="54">
        <f t="shared" si="126"/>
        <v>0</v>
      </c>
      <c r="Q294" s="54">
        <v>14125400</v>
      </c>
      <c r="R294" s="54">
        <f t="shared" ref="R294:AB294" si="147">+R295+R296+R297+R298</f>
        <v>0</v>
      </c>
      <c r="S294" s="54">
        <f t="shared" si="147"/>
        <v>0</v>
      </c>
      <c r="T294" s="54">
        <f t="shared" si="147"/>
        <v>0</v>
      </c>
      <c r="U294" s="54">
        <f t="shared" si="147"/>
        <v>0</v>
      </c>
      <c r="V294" s="54">
        <f t="shared" si="147"/>
        <v>0</v>
      </c>
      <c r="W294" s="54">
        <f t="shared" si="147"/>
        <v>0</v>
      </c>
      <c r="X294" s="54">
        <f t="shared" si="147"/>
        <v>0</v>
      </c>
      <c r="Y294" s="54">
        <f t="shared" si="147"/>
        <v>0</v>
      </c>
      <c r="Z294" s="54">
        <f t="shared" si="147"/>
        <v>0</v>
      </c>
      <c r="AA294" s="54">
        <f t="shared" si="147"/>
        <v>0</v>
      </c>
      <c r="AB294" s="54">
        <f t="shared" si="147"/>
        <v>0</v>
      </c>
      <c r="AC294" s="54">
        <f t="shared" si="127"/>
        <v>14125400</v>
      </c>
      <c r="AE294" s="149" t="s">
        <v>970</v>
      </c>
      <c r="AF294" s="149" t="s">
        <v>971</v>
      </c>
      <c r="AG294" s="150">
        <v>14125400</v>
      </c>
    </row>
    <row r="295" spans="1:33" x14ac:dyDescent="0.25">
      <c r="A295" s="60">
        <v>10250206301</v>
      </c>
      <c r="B295" s="61" t="s">
        <v>375</v>
      </c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>
        <f t="shared" si="126"/>
        <v>0</v>
      </c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>
        <f t="shared" si="127"/>
        <v>0</v>
      </c>
      <c r="AE295" s="149"/>
      <c r="AF295" s="149"/>
      <c r="AG295" s="150"/>
    </row>
    <row r="296" spans="1:33" x14ac:dyDescent="0.25">
      <c r="A296" s="60">
        <v>10250206302</v>
      </c>
      <c r="B296" s="61" t="s">
        <v>377</v>
      </c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>
        <f t="shared" si="126"/>
        <v>0</v>
      </c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>
        <f t="shared" si="127"/>
        <v>0</v>
      </c>
      <c r="AE296" s="149"/>
      <c r="AF296" s="149"/>
      <c r="AG296" s="150"/>
    </row>
    <row r="297" spans="1:33" x14ac:dyDescent="0.25">
      <c r="A297" s="60">
        <v>10250206303</v>
      </c>
      <c r="B297" s="61" t="s">
        <v>379</v>
      </c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>
        <f t="shared" si="126"/>
        <v>0</v>
      </c>
      <c r="Q297" s="62">
        <v>14125400</v>
      </c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>
        <f t="shared" si="127"/>
        <v>14125400</v>
      </c>
      <c r="AE297" s="92" t="s">
        <v>972</v>
      </c>
      <c r="AF297" s="92" t="s">
        <v>379</v>
      </c>
      <c r="AG297" s="132">
        <v>14125400</v>
      </c>
    </row>
    <row r="298" spans="1:33" x14ac:dyDescent="0.25">
      <c r="A298" s="60">
        <v>10250206304</v>
      </c>
      <c r="B298" s="61" t="s">
        <v>381</v>
      </c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>
        <f t="shared" si="126"/>
        <v>0</v>
      </c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>
        <f t="shared" si="127"/>
        <v>0</v>
      </c>
      <c r="AE298" s="92"/>
      <c r="AF298" s="92"/>
      <c r="AG298" s="132"/>
    </row>
    <row r="299" spans="1:33" x14ac:dyDescent="0.25">
      <c r="A299" s="52">
        <v>102502064</v>
      </c>
      <c r="B299" s="53" t="s">
        <v>1265</v>
      </c>
      <c r="C299" s="54">
        <f t="shared" ref="C299:N299" si="148">+C300+C301</f>
        <v>0</v>
      </c>
      <c r="D299" s="54">
        <f t="shared" si="148"/>
        <v>0</v>
      </c>
      <c r="E299" s="54">
        <f t="shared" si="148"/>
        <v>0</v>
      </c>
      <c r="F299" s="54">
        <f t="shared" si="148"/>
        <v>0</v>
      </c>
      <c r="G299" s="54">
        <f t="shared" si="148"/>
        <v>0</v>
      </c>
      <c r="H299" s="54">
        <f t="shared" si="148"/>
        <v>0</v>
      </c>
      <c r="I299" s="54">
        <f t="shared" si="148"/>
        <v>0</v>
      </c>
      <c r="J299" s="54">
        <f t="shared" si="148"/>
        <v>0</v>
      </c>
      <c r="K299" s="54">
        <f t="shared" si="148"/>
        <v>0</v>
      </c>
      <c r="L299" s="54">
        <f t="shared" si="148"/>
        <v>0</v>
      </c>
      <c r="M299" s="54">
        <f t="shared" si="148"/>
        <v>0</v>
      </c>
      <c r="N299" s="54">
        <f t="shared" si="148"/>
        <v>0</v>
      </c>
      <c r="O299" s="54">
        <f t="shared" si="126"/>
        <v>0</v>
      </c>
      <c r="Q299" s="54"/>
      <c r="R299" s="54">
        <f t="shared" ref="R299:AB299" si="149">+R300+R301</f>
        <v>0</v>
      </c>
      <c r="S299" s="54">
        <f t="shared" si="149"/>
        <v>0</v>
      </c>
      <c r="T299" s="54">
        <f t="shared" si="149"/>
        <v>0</v>
      </c>
      <c r="U299" s="54">
        <f t="shared" si="149"/>
        <v>0</v>
      </c>
      <c r="V299" s="54">
        <f t="shared" si="149"/>
        <v>0</v>
      </c>
      <c r="W299" s="54">
        <f t="shared" si="149"/>
        <v>0</v>
      </c>
      <c r="X299" s="54">
        <f t="shared" si="149"/>
        <v>0</v>
      </c>
      <c r="Y299" s="54">
        <f t="shared" si="149"/>
        <v>0</v>
      </c>
      <c r="Z299" s="54">
        <f t="shared" si="149"/>
        <v>0</v>
      </c>
      <c r="AA299" s="54">
        <f t="shared" si="149"/>
        <v>0</v>
      </c>
      <c r="AB299" s="54">
        <f t="shared" si="149"/>
        <v>0</v>
      </c>
      <c r="AC299" s="54">
        <f t="shared" si="127"/>
        <v>0</v>
      </c>
      <c r="AE299" s="92"/>
      <c r="AF299" s="92"/>
      <c r="AG299" s="132"/>
    </row>
    <row r="300" spans="1:33" x14ac:dyDescent="0.25">
      <c r="A300" s="60">
        <v>10250206401</v>
      </c>
      <c r="B300" s="61" t="s">
        <v>1266</v>
      </c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>
        <f t="shared" si="126"/>
        <v>0</v>
      </c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>
        <f t="shared" si="127"/>
        <v>0</v>
      </c>
      <c r="AE300" s="92"/>
      <c r="AF300" s="92"/>
      <c r="AG300" s="132"/>
    </row>
    <row r="301" spans="1:33" x14ac:dyDescent="0.25">
      <c r="A301" s="60">
        <v>10250206402</v>
      </c>
      <c r="B301" s="61" t="s">
        <v>1267</v>
      </c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>
        <f t="shared" si="126"/>
        <v>0</v>
      </c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>
        <f t="shared" si="127"/>
        <v>0</v>
      </c>
      <c r="AE301" s="92"/>
      <c r="AF301" s="92"/>
      <c r="AG301" s="132"/>
    </row>
    <row r="302" spans="1:33" x14ac:dyDescent="0.25">
      <c r="A302" s="52">
        <v>102502065</v>
      </c>
      <c r="B302" s="53" t="s">
        <v>1268</v>
      </c>
      <c r="C302" s="54">
        <f t="shared" ref="C302:N302" si="150">+C303+C304+C305+C306</f>
        <v>0</v>
      </c>
      <c r="D302" s="54">
        <f t="shared" si="150"/>
        <v>0</v>
      </c>
      <c r="E302" s="54">
        <f t="shared" si="150"/>
        <v>0</v>
      </c>
      <c r="F302" s="54">
        <f t="shared" si="150"/>
        <v>0</v>
      </c>
      <c r="G302" s="54">
        <f t="shared" si="150"/>
        <v>0</v>
      </c>
      <c r="H302" s="54">
        <f t="shared" si="150"/>
        <v>0</v>
      </c>
      <c r="I302" s="54">
        <f t="shared" si="150"/>
        <v>0</v>
      </c>
      <c r="J302" s="54">
        <f t="shared" si="150"/>
        <v>0</v>
      </c>
      <c r="K302" s="54">
        <f t="shared" si="150"/>
        <v>0</v>
      </c>
      <c r="L302" s="54">
        <f t="shared" si="150"/>
        <v>0</v>
      </c>
      <c r="M302" s="54">
        <f t="shared" si="150"/>
        <v>0</v>
      </c>
      <c r="N302" s="54">
        <f t="shared" si="150"/>
        <v>0</v>
      </c>
      <c r="O302" s="54">
        <f t="shared" si="126"/>
        <v>0</v>
      </c>
      <c r="Q302" s="54"/>
      <c r="R302" s="54">
        <f t="shared" ref="R302:AB302" si="151">+R303+R304+R305+R306</f>
        <v>0</v>
      </c>
      <c r="S302" s="54">
        <f t="shared" si="151"/>
        <v>0</v>
      </c>
      <c r="T302" s="54">
        <f t="shared" si="151"/>
        <v>0</v>
      </c>
      <c r="U302" s="54">
        <f t="shared" si="151"/>
        <v>0</v>
      </c>
      <c r="V302" s="54">
        <f t="shared" si="151"/>
        <v>0</v>
      </c>
      <c r="W302" s="54">
        <f t="shared" si="151"/>
        <v>0</v>
      </c>
      <c r="X302" s="54">
        <f t="shared" si="151"/>
        <v>0</v>
      </c>
      <c r="Y302" s="54">
        <f t="shared" si="151"/>
        <v>0</v>
      </c>
      <c r="Z302" s="54">
        <f t="shared" si="151"/>
        <v>0</v>
      </c>
      <c r="AA302" s="54">
        <f t="shared" si="151"/>
        <v>0</v>
      </c>
      <c r="AB302" s="54">
        <f t="shared" si="151"/>
        <v>0</v>
      </c>
      <c r="AC302" s="54">
        <f t="shared" si="127"/>
        <v>0</v>
      </c>
      <c r="AE302" s="92"/>
      <c r="AF302" s="92"/>
      <c r="AG302" s="132"/>
    </row>
    <row r="303" spans="1:33" x14ac:dyDescent="0.25">
      <c r="A303" s="60">
        <v>10250206501</v>
      </c>
      <c r="B303" s="61" t="s">
        <v>1269</v>
      </c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>
        <f t="shared" si="126"/>
        <v>0</v>
      </c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>
        <f t="shared" si="127"/>
        <v>0</v>
      </c>
      <c r="AE303" s="92"/>
      <c r="AF303" s="92"/>
      <c r="AG303" s="132"/>
    </row>
    <row r="304" spans="1:33" x14ac:dyDescent="0.25">
      <c r="A304" s="60">
        <v>10250206502</v>
      </c>
      <c r="B304" s="61" t="s">
        <v>1270</v>
      </c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>
        <f t="shared" si="126"/>
        <v>0</v>
      </c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>
        <f t="shared" si="127"/>
        <v>0</v>
      </c>
      <c r="AE304" s="92"/>
      <c r="AF304" s="92"/>
      <c r="AG304" s="132"/>
    </row>
    <row r="305" spans="1:33" x14ac:dyDescent="0.25">
      <c r="A305" s="60">
        <v>10250206503</v>
      </c>
      <c r="B305" s="61" t="s">
        <v>1271</v>
      </c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>
        <f t="shared" si="126"/>
        <v>0</v>
      </c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>
        <f t="shared" si="127"/>
        <v>0</v>
      </c>
      <c r="AE305" s="92"/>
      <c r="AF305" s="92"/>
      <c r="AG305" s="132"/>
    </row>
    <row r="306" spans="1:33" x14ac:dyDescent="0.25">
      <c r="A306" s="60">
        <v>102502066</v>
      </c>
      <c r="B306" s="61" t="s">
        <v>383</v>
      </c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>
        <f t="shared" si="126"/>
        <v>0</v>
      </c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>
        <f t="shared" si="127"/>
        <v>0</v>
      </c>
      <c r="AE306" s="92"/>
      <c r="AF306" s="92"/>
      <c r="AG306" s="132"/>
    </row>
    <row r="307" spans="1:33" x14ac:dyDescent="0.25">
      <c r="A307" s="52">
        <v>102502067</v>
      </c>
      <c r="B307" s="53" t="s">
        <v>385</v>
      </c>
      <c r="C307" s="54">
        <f t="shared" ref="C307:N307" si="152">+C308+C309+C310+C311+C312+C313+C314+C315</f>
        <v>0</v>
      </c>
      <c r="D307" s="54">
        <f t="shared" si="152"/>
        <v>0</v>
      </c>
      <c r="E307" s="54">
        <f t="shared" si="152"/>
        <v>0</v>
      </c>
      <c r="F307" s="54">
        <f t="shared" si="152"/>
        <v>0</v>
      </c>
      <c r="G307" s="54">
        <f t="shared" si="152"/>
        <v>0</v>
      </c>
      <c r="H307" s="54">
        <f t="shared" si="152"/>
        <v>0</v>
      </c>
      <c r="I307" s="54">
        <f t="shared" si="152"/>
        <v>0</v>
      </c>
      <c r="J307" s="54">
        <f t="shared" si="152"/>
        <v>0</v>
      </c>
      <c r="K307" s="54">
        <f t="shared" si="152"/>
        <v>0</v>
      </c>
      <c r="L307" s="54">
        <f t="shared" si="152"/>
        <v>0</v>
      </c>
      <c r="M307" s="54">
        <f t="shared" si="152"/>
        <v>0</v>
      </c>
      <c r="N307" s="54">
        <f t="shared" si="152"/>
        <v>0</v>
      </c>
      <c r="O307" s="54">
        <f t="shared" si="126"/>
        <v>0</v>
      </c>
      <c r="Q307" s="54">
        <v>24000</v>
      </c>
      <c r="R307" s="54">
        <f t="shared" ref="R307:AB307" si="153">+R308+R309+R310+R311+R312+R313+R314+R315</f>
        <v>0</v>
      </c>
      <c r="S307" s="54">
        <f t="shared" si="153"/>
        <v>0</v>
      </c>
      <c r="T307" s="54">
        <f t="shared" si="153"/>
        <v>0</v>
      </c>
      <c r="U307" s="54">
        <f t="shared" si="153"/>
        <v>0</v>
      </c>
      <c r="V307" s="54">
        <f t="shared" si="153"/>
        <v>0</v>
      </c>
      <c r="W307" s="54">
        <f t="shared" si="153"/>
        <v>0</v>
      </c>
      <c r="X307" s="54">
        <f t="shared" si="153"/>
        <v>0</v>
      </c>
      <c r="Y307" s="54">
        <f t="shared" si="153"/>
        <v>0</v>
      </c>
      <c r="Z307" s="54">
        <f t="shared" si="153"/>
        <v>0</v>
      </c>
      <c r="AA307" s="54">
        <f t="shared" si="153"/>
        <v>0</v>
      </c>
      <c r="AB307" s="54">
        <f t="shared" si="153"/>
        <v>0</v>
      </c>
      <c r="AC307" s="54">
        <f t="shared" si="127"/>
        <v>24000</v>
      </c>
      <c r="AE307" s="149" t="s">
        <v>973</v>
      </c>
      <c r="AF307" s="149" t="s">
        <v>385</v>
      </c>
      <c r="AG307" s="150">
        <v>24000</v>
      </c>
    </row>
    <row r="308" spans="1:33" x14ac:dyDescent="0.25">
      <c r="A308" s="60">
        <v>10250206701</v>
      </c>
      <c r="B308" s="61" t="s">
        <v>1272</v>
      </c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>
        <f t="shared" si="126"/>
        <v>0</v>
      </c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>
        <f t="shared" si="127"/>
        <v>0</v>
      </c>
      <c r="AE308" s="149"/>
      <c r="AF308" s="149"/>
      <c r="AG308" s="150"/>
    </row>
    <row r="309" spans="1:33" x14ac:dyDescent="0.25">
      <c r="A309" s="60">
        <v>10250206702</v>
      </c>
      <c r="B309" s="61" t="s">
        <v>1273</v>
      </c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>
        <f t="shared" si="126"/>
        <v>0</v>
      </c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>
        <f t="shared" si="127"/>
        <v>0</v>
      </c>
      <c r="AE309" s="149"/>
      <c r="AF309" s="149"/>
      <c r="AG309" s="150"/>
    </row>
    <row r="310" spans="1:33" x14ac:dyDescent="0.25">
      <c r="A310" s="60">
        <v>10250206703</v>
      </c>
      <c r="B310" s="61" t="s">
        <v>1274</v>
      </c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>
        <f t="shared" si="126"/>
        <v>0</v>
      </c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>
        <f t="shared" si="127"/>
        <v>0</v>
      </c>
      <c r="AE310" s="149"/>
      <c r="AF310" s="149"/>
      <c r="AG310" s="150"/>
    </row>
    <row r="311" spans="1:33" x14ac:dyDescent="0.25">
      <c r="A311" s="60">
        <v>10250206704</v>
      </c>
      <c r="B311" s="61" t="s">
        <v>1275</v>
      </c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>
        <f t="shared" ref="O311:O374" si="154">SUM(C311:N311)</f>
        <v>0</v>
      </c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>
        <f t="shared" ref="AC311:AC374" si="155">SUM(Q311:AB311)</f>
        <v>0</v>
      </c>
      <c r="AE311" s="149"/>
      <c r="AF311" s="149"/>
      <c r="AG311" s="150"/>
    </row>
    <row r="312" spans="1:33" x14ac:dyDescent="0.25">
      <c r="A312" s="60">
        <v>10250206705</v>
      </c>
      <c r="B312" s="61" t="s">
        <v>1276</v>
      </c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>
        <f t="shared" si="154"/>
        <v>0</v>
      </c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>
        <f t="shared" si="155"/>
        <v>0</v>
      </c>
      <c r="AE312" s="149"/>
      <c r="AF312" s="149"/>
      <c r="AG312" s="150"/>
    </row>
    <row r="313" spans="1:33" x14ac:dyDescent="0.25">
      <c r="A313" s="60">
        <v>10250206706</v>
      </c>
      <c r="B313" s="61" t="s">
        <v>1277</v>
      </c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>
        <f t="shared" si="154"/>
        <v>0</v>
      </c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>
        <f t="shared" si="155"/>
        <v>0</v>
      </c>
      <c r="AE313" s="149"/>
      <c r="AF313" s="149"/>
      <c r="AG313" s="150"/>
    </row>
    <row r="314" spans="1:33" x14ac:dyDescent="0.25">
      <c r="A314" s="60">
        <v>10250206709</v>
      </c>
      <c r="B314" s="61" t="s">
        <v>975</v>
      </c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>
        <f t="shared" si="154"/>
        <v>0</v>
      </c>
      <c r="Q314" s="62">
        <v>24000</v>
      </c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>
        <f t="shared" si="155"/>
        <v>24000</v>
      </c>
      <c r="AE314" s="92" t="s">
        <v>974</v>
      </c>
      <c r="AF314" s="92" t="s">
        <v>975</v>
      </c>
      <c r="AG314" s="132">
        <v>24000</v>
      </c>
    </row>
    <row r="315" spans="1:33" x14ac:dyDescent="0.25">
      <c r="A315" s="60">
        <v>102502068</v>
      </c>
      <c r="B315" s="61" t="s">
        <v>391</v>
      </c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>
        <f t="shared" si="154"/>
        <v>0</v>
      </c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>
        <f t="shared" si="155"/>
        <v>0</v>
      </c>
      <c r="AE315" s="92"/>
      <c r="AF315" s="92"/>
      <c r="AG315" s="132"/>
    </row>
    <row r="316" spans="1:33" x14ac:dyDescent="0.25">
      <c r="A316" s="52">
        <v>102502069</v>
      </c>
      <c r="B316" s="53" t="s">
        <v>393</v>
      </c>
      <c r="C316" s="54">
        <f t="shared" ref="C316:N316" si="156">+C317+C318</f>
        <v>0</v>
      </c>
      <c r="D316" s="54">
        <f t="shared" si="156"/>
        <v>0</v>
      </c>
      <c r="E316" s="54">
        <f t="shared" si="156"/>
        <v>0</v>
      </c>
      <c r="F316" s="54">
        <f t="shared" si="156"/>
        <v>0</v>
      </c>
      <c r="G316" s="54">
        <f t="shared" si="156"/>
        <v>0</v>
      </c>
      <c r="H316" s="54">
        <f t="shared" si="156"/>
        <v>0</v>
      </c>
      <c r="I316" s="54">
        <f t="shared" si="156"/>
        <v>0</v>
      </c>
      <c r="J316" s="54">
        <f t="shared" si="156"/>
        <v>0</v>
      </c>
      <c r="K316" s="54">
        <f t="shared" si="156"/>
        <v>0</v>
      </c>
      <c r="L316" s="54">
        <f t="shared" si="156"/>
        <v>0</v>
      </c>
      <c r="M316" s="54">
        <f t="shared" si="156"/>
        <v>0</v>
      </c>
      <c r="N316" s="54">
        <f t="shared" si="156"/>
        <v>0</v>
      </c>
      <c r="O316" s="54">
        <f t="shared" si="154"/>
        <v>0</v>
      </c>
      <c r="Q316" s="54"/>
      <c r="R316" s="54">
        <f t="shared" ref="R316:AB316" si="157">+R317+R318</f>
        <v>0</v>
      </c>
      <c r="S316" s="54">
        <f t="shared" si="157"/>
        <v>0</v>
      </c>
      <c r="T316" s="54">
        <f t="shared" si="157"/>
        <v>0</v>
      </c>
      <c r="U316" s="54">
        <f t="shared" si="157"/>
        <v>0</v>
      </c>
      <c r="V316" s="54">
        <f t="shared" si="157"/>
        <v>0</v>
      </c>
      <c r="W316" s="54">
        <f t="shared" si="157"/>
        <v>0</v>
      </c>
      <c r="X316" s="54">
        <f t="shared" si="157"/>
        <v>0</v>
      </c>
      <c r="Y316" s="54">
        <f t="shared" si="157"/>
        <v>0</v>
      </c>
      <c r="Z316" s="54">
        <f t="shared" si="157"/>
        <v>0</v>
      </c>
      <c r="AA316" s="54">
        <f t="shared" si="157"/>
        <v>0</v>
      </c>
      <c r="AB316" s="54">
        <f t="shared" si="157"/>
        <v>0</v>
      </c>
      <c r="AC316" s="54">
        <f t="shared" si="155"/>
        <v>0</v>
      </c>
      <c r="AE316" s="92"/>
      <c r="AF316" s="92"/>
      <c r="AG316" s="132"/>
    </row>
    <row r="317" spans="1:33" x14ac:dyDescent="0.25">
      <c r="A317" s="60">
        <v>10250206901</v>
      </c>
      <c r="B317" s="61" t="s">
        <v>835</v>
      </c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>
        <f t="shared" si="154"/>
        <v>0</v>
      </c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>
        <f t="shared" si="155"/>
        <v>0</v>
      </c>
      <c r="AE317" s="92"/>
      <c r="AF317" s="92"/>
      <c r="AG317" s="132"/>
    </row>
    <row r="318" spans="1:33" x14ac:dyDescent="0.25">
      <c r="A318" s="60">
        <v>10250206902</v>
      </c>
      <c r="B318" s="61" t="s">
        <v>397</v>
      </c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>
        <f t="shared" si="154"/>
        <v>0</v>
      </c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>
        <f t="shared" si="155"/>
        <v>0</v>
      </c>
      <c r="AE318" s="92"/>
      <c r="AF318" s="92"/>
      <c r="AG318" s="132"/>
    </row>
    <row r="319" spans="1:33" x14ac:dyDescent="0.25">
      <c r="A319" s="52">
        <v>10250207</v>
      </c>
      <c r="B319" s="53" t="s">
        <v>399</v>
      </c>
      <c r="C319" s="54">
        <f t="shared" ref="C319:N319" si="158">+C320+C323</f>
        <v>12476766.359166667</v>
      </c>
      <c r="D319" s="54">
        <f t="shared" si="158"/>
        <v>35876766.359166667</v>
      </c>
      <c r="E319" s="54">
        <f t="shared" si="158"/>
        <v>12476766.359166667</v>
      </c>
      <c r="F319" s="54">
        <f t="shared" si="158"/>
        <v>12476766.359166667</v>
      </c>
      <c r="G319" s="54">
        <f t="shared" si="158"/>
        <v>12476766.359166667</v>
      </c>
      <c r="H319" s="54">
        <f t="shared" si="158"/>
        <v>12476766.359166667</v>
      </c>
      <c r="I319" s="54">
        <f t="shared" si="158"/>
        <v>12476766.359166667</v>
      </c>
      <c r="J319" s="54">
        <f t="shared" si="158"/>
        <v>7676766.3591666669</v>
      </c>
      <c r="K319" s="54">
        <f t="shared" si="158"/>
        <v>33933289.359166667</v>
      </c>
      <c r="L319" s="54">
        <f t="shared" si="158"/>
        <v>7676766.3591666669</v>
      </c>
      <c r="M319" s="54">
        <f t="shared" si="158"/>
        <v>7499047.0491666049</v>
      </c>
      <c r="N319" s="54">
        <f t="shared" si="158"/>
        <v>7676766.3591666669</v>
      </c>
      <c r="O319" s="54">
        <f t="shared" si="154"/>
        <v>175200000</v>
      </c>
      <c r="Q319" s="54">
        <v>16294830</v>
      </c>
      <c r="R319" s="54">
        <f t="shared" ref="R319:AB319" si="159">+R320+R323</f>
        <v>0</v>
      </c>
      <c r="S319" s="54">
        <f t="shared" si="159"/>
        <v>0</v>
      </c>
      <c r="T319" s="54">
        <f t="shared" si="159"/>
        <v>0</v>
      </c>
      <c r="U319" s="54">
        <f t="shared" si="159"/>
        <v>0</v>
      </c>
      <c r="V319" s="54">
        <f t="shared" si="159"/>
        <v>0</v>
      </c>
      <c r="W319" s="54">
        <f t="shared" si="159"/>
        <v>0</v>
      </c>
      <c r="X319" s="54">
        <f t="shared" si="159"/>
        <v>0</v>
      </c>
      <c r="Y319" s="54">
        <f t="shared" si="159"/>
        <v>0</v>
      </c>
      <c r="Z319" s="54">
        <f t="shared" si="159"/>
        <v>0</v>
      </c>
      <c r="AA319" s="54">
        <f t="shared" si="159"/>
        <v>0</v>
      </c>
      <c r="AB319" s="54">
        <f t="shared" si="159"/>
        <v>0</v>
      </c>
      <c r="AC319" s="54">
        <f t="shared" si="155"/>
        <v>16294830</v>
      </c>
      <c r="AE319" s="149" t="s">
        <v>976</v>
      </c>
      <c r="AF319" s="149" t="s">
        <v>977</v>
      </c>
      <c r="AG319" s="150">
        <v>16294830</v>
      </c>
    </row>
    <row r="320" spans="1:33" x14ac:dyDescent="0.25">
      <c r="A320" s="57">
        <v>102502072</v>
      </c>
      <c r="B320" s="58" t="s">
        <v>434</v>
      </c>
      <c r="C320" s="55">
        <f t="shared" ref="C320:N320" si="160">+C321+C322</f>
        <v>12476766.359166667</v>
      </c>
      <c r="D320" s="55">
        <f t="shared" si="160"/>
        <v>35876766.359166667</v>
      </c>
      <c r="E320" s="55">
        <f t="shared" si="160"/>
        <v>12476766.359166667</v>
      </c>
      <c r="F320" s="55">
        <f t="shared" si="160"/>
        <v>12476766.359166667</v>
      </c>
      <c r="G320" s="55">
        <f t="shared" si="160"/>
        <v>12476766.359166667</v>
      </c>
      <c r="H320" s="55">
        <f t="shared" si="160"/>
        <v>12476766.359166667</v>
      </c>
      <c r="I320" s="55">
        <f t="shared" si="160"/>
        <v>12476766.359166667</v>
      </c>
      <c r="J320" s="55">
        <f t="shared" si="160"/>
        <v>7676766.3591666669</v>
      </c>
      <c r="K320" s="55">
        <f t="shared" si="160"/>
        <v>33933289.359166667</v>
      </c>
      <c r="L320" s="55">
        <f t="shared" si="160"/>
        <v>7676766.3591666669</v>
      </c>
      <c r="M320" s="55">
        <f t="shared" si="160"/>
        <v>7499047.0491666049</v>
      </c>
      <c r="N320" s="55">
        <f t="shared" si="160"/>
        <v>7676766.3591666669</v>
      </c>
      <c r="O320" s="55">
        <f t="shared" si="154"/>
        <v>175200000</v>
      </c>
      <c r="Q320" s="55">
        <v>16294830</v>
      </c>
      <c r="R320" s="55">
        <f t="shared" ref="R320:AB320" si="161">+R321+R322</f>
        <v>0</v>
      </c>
      <c r="S320" s="55">
        <f t="shared" si="161"/>
        <v>0</v>
      </c>
      <c r="T320" s="55">
        <f t="shared" si="161"/>
        <v>0</v>
      </c>
      <c r="U320" s="55">
        <f t="shared" si="161"/>
        <v>0</v>
      </c>
      <c r="V320" s="55">
        <f t="shared" si="161"/>
        <v>0</v>
      </c>
      <c r="W320" s="55">
        <f t="shared" si="161"/>
        <v>0</v>
      </c>
      <c r="X320" s="55">
        <f t="shared" si="161"/>
        <v>0</v>
      </c>
      <c r="Y320" s="55">
        <f t="shared" si="161"/>
        <v>0</v>
      </c>
      <c r="Z320" s="55">
        <f t="shared" si="161"/>
        <v>0</v>
      </c>
      <c r="AA320" s="55">
        <f t="shared" si="161"/>
        <v>0</v>
      </c>
      <c r="AB320" s="55">
        <f t="shared" si="161"/>
        <v>0</v>
      </c>
      <c r="AC320" s="55">
        <f t="shared" si="155"/>
        <v>16294830</v>
      </c>
      <c r="AE320" s="82" t="s">
        <v>978</v>
      </c>
      <c r="AF320" s="82" t="s">
        <v>434</v>
      </c>
      <c r="AG320" s="127">
        <v>16294830</v>
      </c>
    </row>
    <row r="321" spans="1:33" x14ac:dyDescent="0.25">
      <c r="A321" s="60">
        <v>10250207201</v>
      </c>
      <c r="B321" s="61" t="s">
        <v>436</v>
      </c>
      <c r="C321" s="62">
        <v>12476766.359166667</v>
      </c>
      <c r="D321" s="62">
        <v>35876766.359166667</v>
      </c>
      <c r="E321" s="62">
        <v>12476766.359166667</v>
      </c>
      <c r="F321" s="62">
        <v>12476766.359166667</v>
      </c>
      <c r="G321" s="62">
        <v>12476766.359166667</v>
      </c>
      <c r="H321" s="62">
        <v>12476766.359166667</v>
      </c>
      <c r="I321" s="62">
        <v>12476766.359166667</v>
      </c>
      <c r="J321" s="62">
        <v>7676766.3591666669</v>
      </c>
      <c r="K321" s="62">
        <v>33933289.359166667</v>
      </c>
      <c r="L321" s="62">
        <v>7676766.3591666669</v>
      </c>
      <c r="M321" s="62">
        <v>7499047.0491666049</v>
      </c>
      <c r="N321" s="62">
        <v>7676766.3591666669</v>
      </c>
      <c r="O321" s="62">
        <v>175200000</v>
      </c>
      <c r="Q321" s="62">
        <v>16294830</v>
      </c>
      <c r="R321" s="62">
        <v>0</v>
      </c>
      <c r="S321" s="62">
        <v>0</v>
      </c>
      <c r="T321" s="62">
        <v>0</v>
      </c>
      <c r="U321" s="62">
        <v>0</v>
      </c>
      <c r="V321" s="62">
        <v>0</v>
      </c>
      <c r="W321" s="62">
        <v>0</v>
      </c>
      <c r="X321" s="62">
        <v>0</v>
      </c>
      <c r="Y321" s="62">
        <v>0</v>
      </c>
      <c r="Z321" s="62">
        <v>0</v>
      </c>
      <c r="AA321" s="62">
        <v>0</v>
      </c>
      <c r="AB321" s="62">
        <v>0</v>
      </c>
      <c r="AC321" s="62">
        <f t="shared" si="155"/>
        <v>16294830</v>
      </c>
      <c r="AE321" s="92" t="s">
        <v>979</v>
      </c>
      <c r="AF321" s="92" t="s">
        <v>436</v>
      </c>
      <c r="AG321" s="132">
        <v>16294830</v>
      </c>
    </row>
    <row r="322" spans="1:33" x14ac:dyDescent="0.25">
      <c r="A322" s="60">
        <v>10250207202</v>
      </c>
      <c r="B322" s="61" t="s">
        <v>440</v>
      </c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>
        <f t="shared" si="154"/>
        <v>0</v>
      </c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>
        <f t="shared" si="155"/>
        <v>0</v>
      </c>
      <c r="AE322" s="92"/>
      <c r="AF322" s="92"/>
      <c r="AG322" s="132"/>
    </row>
    <row r="323" spans="1:33" x14ac:dyDescent="0.25">
      <c r="A323" s="52">
        <v>102502073</v>
      </c>
      <c r="B323" s="53" t="s">
        <v>444</v>
      </c>
      <c r="C323" s="54">
        <f t="shared" ref="C323:N323" si="162">+C324+C325+C326</f>
        <v>0</v>
      </c>
      <c r="D323" s="54">
        <f t="shared" si="162"/>
        <v>0</v>
      </c>
      <c r="E323" s="54">
        <f t="shared" si="162"/>
        <v>0</v>
      </c>
      <c r="F323" s="54">
        <f t="shared" si="162"/>
        <v>0</v>
      </c>
      <c r="G323" s="54">
        <f t="shared" si="162"/>
        <v>0</v>
      </c>
      <c r="H323" s="54">
        <f t="shared" si="162"/>
        <v>0</v>
      </c>
      <c r="I323" s="54">
        <f t="shared" si="162"/>
        <v>0</v>
      </c>
      <c r="J323" s="54">
        <f t="shared" si="162"/>
        <v>0</v>
      </c>
      <c r="K323" s="54">
        <f t="shared" si="162"/>
        <v>0</v>
      </c>
      <c r="L323" s="54">
        <f t="shared" si="162"/>
        <v>0</v>
      </c>
      <c r="M323" s="54">
        <f t="shared" si="162"/>
        <v>0</v>
      </c>
      <c r="N323" s="54">
        <f t="shared" si="162"/>
        <v>0</v>
      </c>
      <c r="O323" s="54">
        <f t="shared" si="154"/>
        <v>0</v>
      </c>
      <c r="Q323" s="54"/>
      <c r="R323" s="54">
        <f t="shared" ref="R323:AB323" si="163">+R324+R325+R326</f>
        <v>0</v>
      </c>
      <c r="S323" s="54">
        <f t="shared" si="163"/>
        <v>0</v>
      </c>
      <c r="T323" s="54">
        <f t="shared" si="163"/>
        <v>0</v>
      </c>
      <c r="U323" s="54">
        <f t="shared" si="163"/>
        <v>0</v>
      </c>
      <c r="V323" s="54">
        <f t="shared" si="163"/>
        <v>0</v>
      </c>
      <c r="W323" s="54">
        <f t="shared" si="163"/>
        <v>0</v>
      </c>
      <c r="X323" s="54">
        <f t="shared" si="163"/>
        <v>0</v>
      </c>
      <c r="Y323" s="54">
        <f t="shared" si="163"/>
        <v>0</v>
      </c>
      <c r="Z323" s="54">
        <f t="shared" si="163"/>
        <v>0</v>
      </c>
      <c r="AA323" s="54">
        <f t="shared" si="163"/>
        <v>0</v>
      </c>
      <c r="AB323" s="54">
        <f t="shared" si="163"/>
        <v>0</v>
      </c>
      <c r="AC323" s="54">
        <f t="shared" si="155"/>
        <v>0</v>
      </c>
      <c r="AE323" s="92"/>
      <c r="AF323" s="92"/>
      <c r="AG323" s="132"/>
    </row>
    <row r="324" spans="1:33" x14ac:dyDescent="0.25">
      <c r="A324" s="60">
        <v>10250207301</v>
      </c>
      <c r="B324" s="61" t="s">
        <v>1278</v>
      </c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>
        <f t="shared" si="154"/>
        <v>0</v>
      </c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>
        <f t="shared" si="155"/>
        <v>0</v>
      </c>
      <c r="AE324" s="92"/>
      <c r="AF324" s="92"/>
      <c r="AG324" s="132"/>
    </row>
    <row r="325" spans="1:33" x14ac:dyDescent="0.25">
      <c r="A325" s="60">
        <v>10250207302</v>
      </c>
      <c r="B325" s="61" t="s">
        <v>1279</v>
      </c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>
        <f t="shared" si="154"/>
        <v>0</v>
      </c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>
        <f t="shared" si="155"/>
        <v>0</v>
      </c>
      <c r="AE325" s="92"/>
      <c r="AF325" s="92"/>
      <c r="AG325" s="132"/>
    </row>
    <row r="326" spans="1:33" x14ac:dyDescent="0.25">
      <c r="A326" s="60">
        <v>10250207303</v>
      </c>
      <c r="B326" s="61" t="s">
        <v>446</v>
      </c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>
        <f t="shared" si="154"/>
        <v>0</v>
      </c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>
        <f t="shared" si="155"/>
        <v>0</v>
      </c>
      <c r="AE326" s="92"/>
      <c r="AF326" s="92"/>
      <c r="AG326" s="132"/>
    </row>
    <row r="327" spans="1:33" x14ac:dyDescent="0.25">
      <c r="A327" s="52">
        <v>10250208</v>
      </c>
      <c r="B327" s="53" t="s">
        <v>448</v>
      </c>
      <c r="C327" s="54">
        <f t="shared" ref="C327:N327" si="164">+C328+C338+C345</f>
        <v>139800334.87574261</v>
      </c>
      <c r="D327" s="54">
        <f t="shared" si="164"/>
        <v>182920334.87574261</v>
      </c>
      <c r="E327" s="54">
        <f t="shared" si="164"/>
        <v>191520334.87574261</v>
      </c>
      <c r="F327" s="54">
        <f t="shared" si="164"/>
        <v>189420334.87574261</v>
      </c>
      <c r="G327" s="54">
        <f t="shared" si="164"/>
        <v>189420334.87574261</v>
      </c>
      <c r="H327" s="54">
        <f t="shared" si="164"/>
        <v>183320334.87574261</v>
      </c>
      <c r="I327" s="54">
        <f t="shared" si="164"/>
        <v>179420334.87574261</v>
      </c>
      <c r="J327" s="54">
        <f t="shared" si="164"/>
        <v>183620334.87574261</v>
      </c>
      <c r="K327" s="54">
        <f t="shared" si="164"/>
        <v>181520334.87574261</v>
      </c>
      <c r="L327" s="54">
        <f t="shared" si="164"/>
        <v>187820334.875743</v>
      </c>
      <c r="M327" s="54">
        <f t="shared" si="164"/>
        <v>192481994.26725143</v>
      </c>
      <c r="N327" s="54">
        <f t="shared" si="164"/>
        <v>131820334.87574263</v>
      </c>
      <c r="O327" s="54">
        <f t="shared" si="154"/>
        <v>2133085677.9004209</v>
      </c>
      <c r="Q327" s="54">
        <v>0</v>
      </c>
      <c r="R327" s="54">
        <f t="shared" ref="R327:AB327" si="165">+R328+R338+R345</f>
        <v>0</v>
      </c>
      <c r="S327" s="54">
        <f t="shared" si="165"/>
        <v>0</v>
      </c>
      <c r="T327" s="54">
        <f t="shared" si="165"/>
        <v>0</v>
      </c>
      <c r="U327" s="54">
        <f t="shared" si="165"/>
        <v>0</v>
      </c>
      <c r="V327" s="54">
        <f t="shared" si="165"/>
        <v>0</v>
      </c>
      <c r="W327" s="54">
        <f t="shared" si="165"/>
        <v>0</v>
      </c>
      <c r="X327" s="54">
        <f t="shared" si="165"/>
        <v>0</v>
      </c>
      <c r="Y327" s="54">
        <f t="shared" si="165"/>
        <v>0</v>
      </c>
      <c r="Z327" s="54">
        <f t="shared" si="165"/>
        <v>0</v>
      </c>
      <c r="AA327" s="54">
        <f t="shared" si="165"/>
        <v>0</v>
      </c>
      <c r="AB327" s="54">
        <f t="shared" si="165"/>
        <v>0</v>
      </c>
      <c r="AC327" s="54">
        <f t="shared" si="155"/>
        <v>0</v>
      </c>
      <c r="AE327" s="149" t="s">
        <v>980</v>
      </c>
      <c r="AF327" s="149" t="s">
        <v>448</v>
      </c>
      <c r="AG327" s="150">
        <v>0</v>
      </c>
    </row>
    <row r="328" spans="1:33" x14ac:dyDescent="0.25">
      <c r="A328" s="57">
        <v>102502083</v>
      </c>
      <c r="B328" s="58" t="s">
        <v>982</v>
      </c>
      <c r="C328" s="55">
        <f t="shared" ref="C328:N328" si="166">+C329+C330+C331+C332+C333+C334+C335+C336+C337</f>
        <v>139800334.87574261</v>
      </c>
      <c r="D328" s="55">
        <f t="shared" si="166"/>
        <v>182920334.87574261</v>
      </c>
      <c r="E328" s="55">
        <f t="shared" si="166"/>
        <v>191520334.87574261</v>
      </c>
      <c r="F328" s="55">
        <f t="shared" si="166"/>
        <v>189420334.87574261</v>
      </c>
      <c r="G328" s="55">
        <f t="shared" si="166"/>
        <v>189420334.87574261</v>
      </c>
      <c r="H328" s="55">
        <f t="shared" si="166"/>
        <v>183320334.87574261</v>
      </c>
      <c r="I328" s="55">
        <f t="shared" si="166"/>
        <v>179420334.87574261</v>
      </c>
      <c r="J328" s="55">
        <f t="shared" si="166"/>
        <v>183620334.87574261</v>
      </c>
      <c r="K328" s="55">
        <f t="shared" si="166"/>
        <v>181520334.87574261</v>
      </c>
      <c r="L328" s="55">
        <f t="shared" si="166"/>
        <v>187820334.875743</v>
      </c>
      <c r="M328" s="55">
        <f t="shared" si="166"/>
        <v>192481994.26725143</v>
      </c>
      <c r="N328" s="55">
        <f t="shared" si="166"/>
        <v>131820334.87574263</v>
      </c>
      <c r="O328" s="55">
        <f t="shared" si="154"/>
        <v>2133085677.9004209</v>
      </c>
      <c r="Q328" s="55">
        <v>0</v>
      </c>
      <c r="R328" s="55">
        <f t="shared" ref="R328:AB328" si="167">+R329+R330+R331+R332+R333+R334+R335+R336+R337</f>
        <v>0</v>
      </c>
      <c r="S328" s="55">
        <f t="shared" si="167"/>
        <v>0</v>
      </c>
      <c r="T328" s="55">
        <f t="shared" si="167"/>
        <v>0</v>
      </c>
      <c r="U328" s="55">
        <f t="shared" si="167"/>
        <v>0</v>
      </c>
      <c r="V328" s="55">
        <f t="shared" si="167"/>
        <v>0</v>
      </c>
      <c r="W328" s="55">
        <f t="shared" si="167"/>
        <v>0</v>
      </c>
      <c r="X328" s="55">
        <f t="shared" si="167"/>
        <v>0</v>
      </c>
      <c r="Y328" s="55">
        <f t="shared" si="167"/>
        <v>0</v>
      </c>
      <c r="Z328" s="55">
        <f t="shared" si="167"/>
        <v>0</v>
      </c>
      <c r="AA328" s="55">
        <f t="shared" si="167"/>
        <v>0</v>
      </c>
      <c r="AB328" s="55">
        <f t="shared" si="167"/>
        <v>0</v>
      </c>
      <c r="AC328" s="55">
        <f t="shared" si="155"/>
        <v>0</v>
      </c>
      <c r="AE328" s="82" t="s">
        <v>981</v>
      </c>
      <c r="AF328" s="82" t="s">
        <v>982</v>
      </c>
      <c r="AG328" s="135">
        <v>0</v>
      </c>
    </row>
    <row r="329" spans="1:33" x14ac:dyDescent="0.25">
      <c r="A329" s="60">
        <v>10250208301</v>
      </c>
      <c r="B329" s="61" t="s">
        <v>1133</v>
      </c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>
        <f t="shared" si="154"/>
        <v>0</v>
      </c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>
        <f t="shared" si="155"/>
        <v>0</v>
      </c>
      <c r="AE329" s="90" t="s">
        <v>983</v>
      </c>
      <c r="AF329" s="92" t="s">
        <v>984</v>
      </c>
      <c r="AG329" s="132"/>
    </row>
    <row r="330" spans="1:33" x14ac:dyDescent="0.25">
      <c r="A330" s="60">
        <v>10250208302</v>
      </c>
      <c r="B330" s="61" t="s">
        <v>1134</v>
      </c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>
        <f t="shared" si="154"/>
        <v>0</v>
      </c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>
        <f t="shared" si="155"/>
        <v>0</v>
      </c>
      <c r="AE330" s="90" t="s">
        <v>985</v>
      </c>
      <c r="AF330" s="92" t="s">
        <v>986</v>
      </c>
      <c r="AG330" s="132"/>
    </row>
    <row r="331" spans="1:33" x14ac:dyDescent="0.25">
      <c r="A331" s="60">
        <v>10250208303</v>
      </c>
      <c r="B331" s="61" t="s">
        <v>464</v>
      </c>
      <c r="C331" s="62">
        <v>0</v>
      </c>
      <c r="D331" s="62">
        <v>10000000</v>
      </c>
      <c r="E331" s="62">
        <v>10000000</v>
      </c>
      <c r="F331" s="62">
        <v>10000000</v>
      </c>
      <c r="G331" s="62">
        <v>10000000</v>
      </c>
      <c r="H331" s="62">
        <v>0</v>
      </c>
      <c r="I331" s="62">
        <v>0</v>
      </c>
      <c r="J331" s="62">
        <v>0</v>
      </c>
      <c r="K331" s="62">
        <v>0</v>
      </c>
      <c r="L331" s="62">
        <v>0</v>
      </c>
      <c r="M331" s="62">
        <v>0</v>
      </c>
      <c r="N331" s="62">
        <v>0</v>
      </c>
      <c r="O331" s="62">
        <v>40000000</v>
      </c>
      <c r="Q331" s="62"/>
      <c r="R331" s="62">
        <v>0</v>
      </c>
      <c r="S331" s="62">
        <v>0</v>
      </c>
      <c r="T331" s="62">
        <v>0</v>
      </c>
      <c r="U331" s="62">
        <v>0</v>
      </c>
      <c r="V331" s="62">
        <v>0</v>
      </c>
      <c r="W331" s="62">
        <v>0</v>
      </c>
      <c r="X331" s="62">
        <v>0</v>
      </c>
      <c r="Y331" s="62">
        <v>0</v>
      </c>
      <c r="Z331" s="62">
        <v>0</v>
      </c>
      <c r="AA331" s="62">
        <v>0</v>
      </c>
      <c r="AB331" s="62">
        <v>0</v>
      </c>
      <c r="AC331" s="62">
        <f t="shared" si="155"/>
        <v>0</v>
      </c>
      <c r="AE331" s="90" t="s">
        <v>987</v>
      </c>
      <c r="AF331" s="87" t="s">
        <v>464</v>
      </c>
      <c r="AG331" s="132"/>
    </row>
    <row r="332" spans="1:33" x14ac:dyDescent="0.25">
      <c r="A332" s="60">
        <v>10250208304</v>
      </c>
      <c r="B332" s="61" t="s">
        <v>925</v>
      </c>
      <c r="C332" s="62">
        <v>7980000</v>
      </c>
      <c r="D332" s="62">
        <v>33600000</v>
      </c>
      <c r="E332" s="62">
        <v>49700000</v>
      </c>
      <c r="F332" s="62">
        <v>47600000</v>
      </c>
      <c r="G332" s="62">
        <v>47600000</v>
      </c>
      <c r="H332" s="62">
        <v>45500000</v>
      </c>
      <c r="I332" s="62">
        <v>47600000</v>
      </c>
      <c r="J332" s="62">
        <v>51800000</v>
      </c>
      <c r="K332" s="62">
        <v>49700000</v>
      </c>
      <c r="L332" s="62">
        <v>56000000</v>
      </c>
      <c r="M332" s="62">
        <v>56000000</v>
      </c>
      <c r="N332" s="62">
        <v>0</v>
      </c>
      <c r="O332" s="62">
        <v>493080000</v>
      </c>
      <c r="Q332" s="62"/>
      <c r="R332" s="62">
        <v>0</v>
      </c>
      <c r="S332" s="62">
        <v>0</v>
      </c>
      <c r="T332" s="62">
        <v>0</v>
      </c>
      <c r="U332" s="62">
        <v>0</v>
      </c>
      <c r="V332" s="62">
        <v>0</v>
      </c>
      <c r="W332" s="62">
        <v>0</v>
      </c>
      <c r="X332" s="62">
        <v>0</v>
      </c>
      <c r="Y332" s="62">
        <v>0</v>
      </c>
      <c r="Z332" s="62">
        <v>0</v>
      </c>
      <c r="AA332" s="62">
        <v>0</v>
      </c>
      <c r="AB332" s="62">
        <v>0</v>
      </c>
      <c r="AC332" s="62">
        <f t="shared" si="155"/>
        <v>0</v>
      </c>
      <c r="AE332" s="90" t="s">
        <v>988</v>
      </c>
      <c r="AF332" s="92" t="s">
        <v>925</v>
      </c>
      <c r="AG332" s="132"/>
    </row>
    <row r="333" spans="1:33" x14ac:dyDescent="0.25">
      <c r="A333" s="60">
        <v>10250208305</v>
      </c>
      <c r="B333" s="61" t="s">
        <v>466</v>
      </c>
      <c r="C333" s="62">
        <v>131820334.87574263</v>
      </c>
      <c r="D333" s="62">
        <v>131820334.87574263</v>
      </c>
      <c r="E333" s="62">
        <v>131820334.87574263</v>
      </c>
      <c r="F333" s="62">
        <v>131820334.87574263</v>
      </c>
      <c r="G333" s="62">
        <v>131820334.87574263</v>
      </c>
      <c r="H333" s="62">
        <v>131820334.87574263</v>
      </c>
      <c r="I333" s="62">
        <v>131820334.87574263</v>
      </c>
      <c r="J333" s="62">
        <v>131820334.87574263</v>
      </c>
      <c r="K333" s="62">
        <v>131820334.87574263</v>
      </c>
      <c r="L333" s="62">
        <v>131820334.875743</v>
      </c>
      <c r="M333" s="62">
        <v>136481994.26725143</v>
      </c>
      <c r="N333" s="62">
        <v>131820334.87574263</v>
      </c>
      <c r="O333" s="62">
        <v>1586505677.9004209</v>
      </c>
      <c r="Q333" s="62"/>
      <c r="R333" s="62">
        <v>0</v>
      </c>
      <c r="S333" s="62">
        <v>0</v>
      </c>
      <c r="T333" s="62">
        <v>0</v>
      </c>
      <c r="U333" s="62">
        <v>0</v>
      </c>
      <c r="V333" s="62">
        <v>0</v>
      </c>
      <c r="W333" s="62">
        <v>0</v>
      </c>
      <c r="X333" s="62">
        <v>0</v>
      </c>
      <c r="Y333" s="62">
        <v>0</v>
      </c>
      <c r="Z333" s="62">
        <v>0</v>
      </c>
      <c r="AA333" s="62">
        <v>0</v>
      </c>
      <c r="AB333" s="62">
        <v>0</v>
      </c>
      <c r="AC333" s="62">
        <f t="shared" si="155"/>
        <v>0</v>
      </c>
      <c r="AE333" s="90" t="s">
        <v>989</v>
      </c>
      <c r="AF333" s="92" t="s">
        <v>466</v>
      </c>
      <c r="AG333" s="132"/>
    </row>
    <row r="334" spans="1:33" x14ac:dyDescent="0.25">
      <c r="A334" s="60">
        <v>10250208306</v>
      </c>
      <c r="B334" s="61" t="s">
        <v>468</v>
      </c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>
        <f t="shared" si="154"/>
        <v>0</v>
      </c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>
        <f t="shared" si="155"/>
        <v>0</v>
      </c>
      <c r="AE334" s="90" t="s">
        <v>990</v>
      </c>
      <c r="AF334" s="92" t="s">
        <v>468</v>
      </c>
      <c r="AG334" s="132"/>
    </row>
    <row r="335" spans="1:33" x14ac:dyDescent="0.25">
      <c r="A335" s="60">
        <v>10250208307</v>
      </c>
      <c r="B335" s="61" t="s">
        <v>992</v>
      </c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>
        <f t="shared" si="154"/>
        <v>0</v>
      </c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>
        <f t="shared" si="155"/>
        <v>0</v>
      </c>
      <c r="AE335" s="90" t="s">
        <v>991</v>
      </c>
      <c r="AF335" s="92" t="s">
        <v>992</v>
      </c>
      <c r="AG335" s="132"/>
    </row>
    <row r="336" spans="1:33" x14ac:dyDescent="0.25">
      <c r="A336" s="60">
        <v>10250208308</v>
      </c>
      <c r="B336" s="61" t="s">
        <v>994</v>
      </c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>
        <f t="shared" si="154"/>
        <v>0</v>
      </c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>
        <f t="shared" si="155"/>
        <v>0</v>
      </c>
      <c r="AE336" s="90" t="s">
        <v>993</v>
      </c>
      <c r="AF336" s="92" t="s">
        <v>994</v>
      </c>
      <c r="AG336" s="132"/>
    </row>
    <row r="337" spans="1:33" x14ac:dyDescent="0.25">
      <c r="A337" s="60">
        <v>10250208309</v>
      </c>
      <c r="B337" s="61" t="s">
        <v>926</v>
      </c>
      <c r="C337" s="62">
        <v>0</v>
      </c>
      <c r="D337" s="62">
        <v>7500000</v>
      </c>
      <c r="E337" s="62">
        <v>0</v>
      </c>
      <c r="F337" s="62">
        <v>0</v>
      </c>
      <c r="G337" s="62">
        <v>0</v>
      </c>
      <c r="H337" s="62">
        <v>6000000</v>
      </c>
      <c r="I337" s="62">
        <v>0</v>
      </c>
      <c r="J337" s="62">
        <v>0</v>
      </c>
      <c r="K337" s="62">
        <v>0</v>
      </c>
      <c r="L337" s="62">
        <v>0</v>
      </c>
      <c r="M337" s="62">
        <v>0</v>
      </c>
      <c r="N337" s="62">
        <v>0</v>
      </c>
      <c r="O337" s="62">
        <v>13500000</v>
      </c>
      <c r="Q337" s="62"/>
      <c r="R337" s="62">
        <v>0</v>
      </c>
      <c r="S337" s="62">
        <v>0</v>
      </c>
      <c r="T337" s="62">
        <v>0</v>
      </c>
      <c r="U337" s="62">
        <v>0</v>
      </c>
      <c r="V337" s="62">
        <v>0</v>
      </c>
      <c r="W337" s="62">
        <v>0</v>
      </c>
      <c r="X337" s="62">
        <v>0</v>
      </c>
      <c r="Y337" s="62">
        <v>0</v>
      </c>
      <c r="Z337" s="62">
        <v>0</v>
      </c>
      <c r="AA337" s="62">
        <v>0</v>
      </c>
      <c r="AB337" s="62">
        <v>0</v>
      </c>
      <c r="AC337" s="62">
        <f t="shared" si="155"/>
        <v>0</v>
      </c>
      <c r="AE337" s="90" t="s">
        <v>995</v>
      </c>
      <c r="AF337" s="92" t="s">
        <v>926</v>
      </c>
      <c r="AG337" s="132"/>
    </row>
    <row r="338" spans="1:33" x14ac:dyDescent="0.25">
      <c r="A338" s="52">
        <v>102502084</v>
      </c>
      <c r="B338" s="53" t="s">
        <v>472</v>
      </c>
      <c r="C338" s="54">
        <f t="shared" ref="C338:N338" si="168">+C339+C340+C341+C342+C343+C344</f>
        <v>0</v>
      </c>
      <c r="D338" s="54">
        <f t="shared" si="168"/>
        <v>0</v>
      </c>
      <c r="E338" s="54">
        <f t="shared" si="168"/>
        <v>0</v>
      </c>
      <c r="F338" s="54">
        <f t="shared" si="168"/>
        <v>0</v>
      </c>
      <c r="G338" s="54">
        <f t="shared" si="168"/>
        <v>0</v>
      </c>
      <c r="H338" s="54">
        <f t="shared" si="168"/>
        <v>0</v>
      </c>
      <c r="I338" s="54">
        <f t="shared" si="168"/>
        <v>0</v>
      </c>
      <c r="J338" s="54">
        <f t="shared" si="168"/>
        <v>0</v>
      </c>
      <c r="K338" s="54">
        <f t="shared" si="168"/>
        <v>0</v>
      </c>
      <c r="L338" s="54">
        <f t="shared" si="168"/>
        <v>0</v>
      </c>
      <c r="M338" s="54">
        <f t="shared" si="168"/>
        <v>0</v>
      </c>
      <c r="N338" s="54">
        <f t="shared" si="168"/>
        <v>0</v>
      </c>
      <c r="O338" s="54">
        <f t="shared" si="154"/>
        <v>0</v>
      </c>
      <c r="Q338" s="54">
        <v>0</v>
      </c>
      <c r="R338" s="54">
        <f t="shared" ref="R338:AB338" si="169">+R339+R340+R341+R342+R343+R344</f>
        <v>0</v>
      </c>
      <c r="S338" s="54">
        <f t="shared" si="169"/>
        <v>0</v>
      </c>
      <c r="T338" s="54">
        <f t="shared" si="169"/>
        <v>0</v>
      </c>
      <c r="U338" s="54">
        <f t="shared" si="169"/>
        <v>0</v>
      </c>
      <c r="V338" s="54">
        <f t="shared" si="169"/>
        <v>0</v>
      </c>
      <c r="W338" s="54">
        <f t="shared" si="169"/>
        <v>0</v>
      </c>
      <c r="X338" s="54">
        <f t="shared" si="169"/>
        <v>0</v>
      </c>
      <c r="Y338" s="54">
        <f t="shared" si="169"/>
        <v>0</v>
      </c>
      <c r="Z338" s="54">
        <f t="shared" si="169"/>
        <v>0</v>
      </c>
      <c r="AA338" s="54">
        <f t="shared" si="169"/>
        <v>0</v>
      </c>
      <c r="AB338" s="54">
        <f t="shared" si="169"/>
        <v>0</v>
      </c>
      <c r="AC338" s="54">
        <f t="shared" si="155"/>
        <v>0</v>
      </c>
      <c r="AE338" s="82" t="s">
        <v>996</v>
      </c>
      <c r="AF338" s="82" t="s">
        <v>472</v>
      </c>
      <c r="AG338" s="127">
        <v>0</v>
      </c>
    </row>
    <row r="339" spans="1:33" x14ac:dyDescent="0.25">
      <c r="A339" s="60">
        <v>10250208401</v>
      </c>
      <c r="B339" s="61" t="s">
        <v>474</v>
      </c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>
        <f t="shared" si="154"/>
        <v>0</v>
      </c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>
        <f t="shared" si="155"/>
        <v>0</v>
      </c>
      <c r="AE339" s="90" t="s">
        <v>997</v>
      </c>
      <c r="AF339" s="92" t="s">
        <v>474</v>
      </c>
      <c r="AG339" s="132"/>
    </row>
    <row r="340" spans="1:33" x14ac:dyDescent="0.25">
      <c r="A340" s="60">
        <v>10250208402</v>
      </c>
      <c r="B340" s="61" t="s">
        <v>476</v>
      </c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>
        <f t="shared" si="154"/>
        <v>0</v>
      </c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>
        <f t="shared" si="155"/>
        <v>0</v>
      </c>
      <c r="AE340" s="90" t="s">
        <v>998</v>
      </c>
      <c r="AF340" s="92" t="s">
        <v>476</v>
      </c>
      <c r="AG340" s="132"/>
    </row>
    <row r="341" spans="1:33" x14ac:dyDescent="0.25">
      <c r="A341" s="60">
        <v>10250208403</v>
      </c>
      <c r="B341" s="61" t="s">
        <v>1000</v>
      </c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>
        <f t="shared" si="154"/>
        <v>0</v>
      </c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>
        <f t="shared" si="155"/>
        <v>0</v>
      </c>
      <c r="AE341" s="90" t="s">
        <v>999</v>
      </c>
      <c r="AF341" s="92" t="s">
        <v>1000</v>
      </c>
      <c r="AG341" s="132"/>
    </row>
    <row r="342" spans="1:33" x14ac:dyDescent="0.25">
      <c r="A342" s="60">
        <v>10250208404</v>
      </c>
      <c r="B342" s="61" t="s">
        <v>1002</v>
      </c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>
        <f t="shared" si="154"/>
        <v>0</v>
      </c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>
        <f t="shared" si="155"/>
        <v>0</v>
      </c>
      <c r="AE342" s="90" t="s">
        <v>1001</v>
      </c>
      <c r="AF342" s="92" t="s">
        <v>1002</v>
      </c>
      <c r="AG342" s="132"/>
    </row>
    <row r="343" spans="1:33" x14ac:dyDescent="0.25">
      <c r="A343" s="60">
        <v>10250208405</v>
      </c>
      <c r="B343" s="61" t="s">
        <v>927</v>
      </c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>
        <f t="shared" si="154"/>
        <v>0</v>
      </c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>
        <f t="shared" si="155"/>
        <v>0</v>
      </c>
      <c r="AE343" s="90" t="s">
        <v>1003</v>
      </c>
      <c r="AF343" s="92" t="s">
        <v>927</v>
      </c>
      <c r="AG343" s="132"/>
    </row>
    <row r="344" spans="1:33" x14ac:dyDescent="0.25">
      <c r="A344" s="60">
        <v>10250208406</v>
      </c>
      <c r="B344" s="61" t="s">
        <v>1005</v>
      </c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>
        <f t="shared" si="154"/>
        <v>0</v>
      </c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>
        <f t="shared" si="155"/>
        <v>0</v>
      </c>
      <c r="AE344" s="90" t="s">
        <v>1004</v>
      </c>
      <c r="AF344" s="92" t="s">
        <v>1005</v>
      </c>
      <c r="AG344" s="132"/>
    </row>
    <row r="345" spans="1:33" x14ac:dyDescent="0.25">
      <c r="A345" s="52">
        <v>102502089</v>
      </c>
      <c r="B345" s="53" t="s">
        <v>846</v>
      </c>
      <c r="C345" s="54">
        <f t="shared" ref="C345:N345" si="170">+C346+C347+C348+C349</f>
        <v>0</v>
      </c>
      <c r="D345" s="54">
        <f t="shared" si="170"/>
        <v>0</v>
      </c>
      <c r="E345" s="54">
        <f t="shared" si="170"/>
        <v>0</v>
      </c>
      <c r="F345" s="54">
        <f t="shared" si="170"/>
        <v>0</v>
      </c>
      <c r="G345" s="54">
        <f t="shared" si="170"/>
        <v>0</v>
      </c>
      <c r="H345" s="54">
        <f t="shared" si="170"/>
        <v>0</v>
      </c>
      <c r="I345" s="54">
        <f t="shared" si="170"/>
        <v>0</v>
      </c>
      <c r="J345" s="54">
        <f t="shared" si="170"/>
        <v>0</v>
      </c>
      <c r="K345" s="54">
        <f t="shared" si="170"/>
        <v>0</v>
      </c>
      <c r="L345" s="54">
        <f t="shared" si="170"/>
        <v>0</v>
      </c>
      <c r="M345" s="54">
        <f t="shared" si="170"/>
        <v>0</v>
      </c>
      <c r="N345" s="54">
        <f t="shared" si="170"/>
        <v>0</v>
      </c>
      <c r="O345" s="54">
        <f t="shared" si="154"/>
        <v>0</v>
      </c>
      <c r="Q345" s="54">
        <v>0</v>
      </c>
      <c r="R345" s="54">
        <f t="shared" ref="R345:AB345" si="171">+R346+R347+R348+R349</f>
        <v>0</v>
      </c>
      <c r="S345" s="54">
        <f t="shared" si="171"/>
        <v>0</v>
      </c>
      <c r="T345" s="54">
        <f t="shared" si="171"/>
        <v>0</v>
      </c>
      <c r="U345" s="54">
        <f t="shared" si="171"/>
        <v>0</v>
      </c>
      <c r="V345" s="54">
        <f t="shared" si="171"/>
        <v>0</v>
      </c>
      <c r="W345" s="54">
        <f t="shared" si="171"/>
        <v>0</v>
      </c>
      <c r="X345" s="54">
        <f t="shared" si="171"/>
        <v>0</v>
      </c>
      <c r="Y345" s="54">
        <f t="shared" si="171"/>
        <v>0</v>
      </c>
      <c r="Z345" s="54">
        <f t="shared" si="171"/>
        <v>0</v>
      </c>
      <c r="AA345" s="54">
        <f t="shared" si="171"/>
        <v>0</v>
      </c>
      <c r="AB345" s="54">
        <f t="shared" si="171"/>
        <v>0</v>
      </c>
      <c r="AC345" s="54">
        <f t="shared" si="155"/>
        <v>0</v>
      </c>
      <c r="AE345" s="82" t="s">
        <v>1006</v>
      </c>
      <c r="AF345" s="82" t="s">
        <v>1007</v>
      </c>
      <c r="AG345" s="127">
        <v>0</v>
      </c>
    </row>
    <row r="346" spans="1:33" x14ac:dyDescent="0.25">
      <c r="A346" s="60">
        <v>10250208901</v>
      </c>
      <c r="B346" s="61" t="s">
        <v>522</v>
      </c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>
        <f t="shared" si="154"/>
        <v>0</v>
      </c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>
        <f t="shared" si="155"/>
        <v>0</v>
      </c>
      <c r="AE346" s="90" t="s">
        <v>1008</v>
      </c>
      <c r="AF346" s="92" t="s">
        <v>522</v>
      </c>
      <c r="AG346" s="132"/>
    </row>
    <row r="347" spans="1:33" x14ac:dyDescent="0.25">
      <c r="A347" s="60">
        <v>10250208902</v>
      </c>
      <c r="B347" s="61" t="s">
        <v>1280</v>
      </c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>
        <f t="shared" si="154"/>
        <v>0</v>
      </c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>
        <f t="shared" si="155"/>
        <v>0</v>
      </c>
      <c r="AE347" s="90" t="s">
        <v>1009</v>
      </c>
      <c r="AF347" s="90" t="s">
        <v>1010</v>
      </c>
      <c r="AG347" s="132"/>
    </row>
    <row r="348" spans="1:33" x14ac:dyDescent="0.25">
      <c r="A348" s="60">
        <v>10250208903</v>
      </c>
      <c r="B348" s="61" t="s">
        <v>1012</v>
      </c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>
        <f t="shared" si="154"/>
        <v>0</v>
      </c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>
        <f t="shared" si="155"/>
        <v>0</v>
      </c>
      <c r="AE348" s="90" t="s">
        <v>1011</v>
      </c>
      <c r="AF348" s="92" t="s">
        <v>1012</v>
      </c>
      <c r="AG348" s="132"/>
    </row>
    <row r="349" spans="1:33" x14ac:dyDescent="0.25">
      <c r="A349" s="60">
        <v>10250208904</v>
      </c>
      <c r="B349" s="61" t="s">
        <v>1014</v>
      </c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>
        <f t="shared" si="154"/>
        <v>0</v>
      </c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>
        <f t="shared" si="155"/>
        <v>0</v>
      </c>
      <c r="AE349" s="90" t="s">
        <v>1013</v>
      </c>
      <c r="AF349" s="92" t="s">
        <v>1014</v>
      </c>
      <c r="AG349" s="132"/>
    </row>
    <row r="350" spans="1:33" x14ac:dyDescent="0.25">
      <c r="A350" s="52">
        <v>10250209</v>
      </c>
      <c r="B350" s="53" t="s">
        <v>524</v>
      </c>
      <c r="C350" s="54">
        <f t="shared" ref="C350:N350" si="172">+C351+C358+C364+C371</f>
        <v>84340763.333333328</v>
      </c>
      <c r="D350" s="54">
        <f t="shared" si="172"/>
        <v>1590077546.8333333</v>
      </c>
      <c r="E350" s="54">
        <f t="shared" si="172"/>
        <v>458704561.21584541</v>
      </c>
      <c r="F350" s="54">
        <f t="shared" si="172"/>
        <v>220552240.33333331</v>
      </c>
      <c r="G350" s="54">
        <f t="shared" si="172"/>
        <v>51160365.803284965</v>
      </c>
      <c r="H350" s="54">
        <f t="shared" si="172"/>
        <v>61352676.333333336</v>
      </c>
      <c r="I350" s="54">
        <f t="shared" si="172"/>
        <v>1637049177.5983565</v>
      </c>
      <c r="J350" s="54">
        <f t="shared" si="172"/>
        <v>359743365.21584541</v>
      </c>
      <c r="K350" s="54">
        <f t="shared" si="172"/>
        <v>248868307.33333334</v>
      </c>
      <c r="L350" s="54">
        <f t="shared" si="172"/>
        <v>48928312.333333336</v>
      </c>
      <c r="M350" s="54">
        <f t="shared" si="172"/>
        <v>10968443.333333334</v>
      </c>
      <c r="N350" s="54">
        <f t="shared" si="172"/>
        <v>9930763.333333334</v>
      </c>
      <c r="O350" s="54">
        <f t="shared" si="154"/>
        <v>4781676522.9999971</v>
      </c>
      <c r="Q350" s="54">
        <v>74665200</v>
      </c>
      <c r="R350" s="54">
        <f t="shared" ref="R350:AB350" si="173">+R351+R358+R364+R371</f>
        <v>0</v>
      </c>
      <c r="S350" s="54">
        <f t="shared" si="173"/>
        <v>0</v>
      </c>
      <c r="T350" s="54">
        <f t="shared" si="173"/>
        <v>0</v>
      </c>
      <c r="U350" s="54">
        <f t="shared" si="173"/>
        <v>0</v>
      </c>
      <c r="V350" s="54">
        <f t="shared" si="173"/>
        <v>0</v>
      </c>
      <c r="W350" s="54">
        <f t="shared" si="173"/>
        <v>0</v>
      </c>
      <c r="X350" s="54">
        <f t="shared" si="173"/>
        <v>0</v>
      </c>
      <c r="Y350" s="54">
        <f t="shared" si="173"/>
        <v>0</v>
      </c>
      <c r="Z350" s="54">
        <f t="shared" si="173"/>
        <v>0</v>
      </c>
      <c r="AA350" s="54">
        <f t="shared" si="173"/>
        <v>0</v>
      </c>
      <c r="AB350" s="54">
        <f t="shared" si="173"/>
        <v>0</v>
      </c>
      <c r="AC350" s="54">
        <f t="shared" si="155"/>
        <v>74665200</v>
      </c>
      <c r="AE350" s="149" t="s">
        <v>1015</v>
      </c>
      <c r="AF350" s="149" t="s">
        <v>524</v>
      </c>
      <c r="AG350" s="150">
        <v>74665200</v>
      </c>
    </row>
    <row r="351" spans="1:33" x14ac:dyDescent="0.25">
      <c r="A351" s="57">
        <v>102502092</v>
      </c>
      <c r="B351" s="58" t="s">
        <v>526</v>
      </c>
      <c r="C351" s="55">
        <f t="shared" ref="C351:N351" si="174">+C352+C353+C354+C355+C356+C357</f>
        <v>84340763.333333328</v>
      </c>
      <c r="D351" s="55">
        <f t="shared" si="174"/>
        <v>1590077546.8333333</v>
      </c>
      <c r="E351" s="55">
        <f t="shared" si="174"/>
        <v>458704561.21584541</v>
      </c>
      <c r="F351" s="55">
        <f t="shared" si="174"/>
        <v>150552240.33333331</v>
      </c>
      <c r="G351" s="55">
        <f t="shared" si="174"/>
        <v>51160365.803284965</v>
      </c>
      <c r="H351" s="55">
        <f t="shared" si="174"/>
        <v>61352676.333333336</v>
      </c>
      <c r="I351" s="55">
        <f t="shared" si="174"/>
        <v>1637049177.5983565</v>
      </c>
      <c r="J351" s="55">
        <f t="shared" si="174"/>
        <v>359743365.21584541</v>
      </c>
      <c r="K351" s="55">
        <f t="shared" si="174"/>
        <v>178868307.33333334</v>
      </c>
      <c r="L351" s="55">
        <f t="shared" si="174"/>
        <v>48928312.333333336</v>
      </c>
      <c r="M351" s="55">
        <f t="shared" si="174"/>
        <v>10968443.333333334</v>
      </c>
      <c r="N351" s="55">
        <f t="shared" si="174"/>
        <v>9930763.333333334</v>
      </c>
      <c r="O351" s="55">
        <f t="shared" si="154"/>
        <v>4641676522.9999971</v>
      </c>
      <c r="Q351" s="55">
        <v>74665200</v>
      </c>
      <c r="R351" s="55">
        <f t="shared" ref="R351:AB351" si="175">+R352+R353+R354+R355+R356+R357</f>
        <v>0</v>
      </c>
      <c r="S351" s="55">
        <f t="shared" si="175"/>
        <v>0</v>
      </c>
      <c r="T351" s="55">
        <f t="shared" si="175"/>
        <v>0</v>
      </c>
      <c r="U351" s="55">
        <f t="shared" si="175"/>
        <v>0</v>
      </c>
      <c r="V351" s="55">
        <f t="shared" si="175"/>
        <v>0</v>
      </c>
      <c r="W351" s="55">
        <f t="shared" si="175"/>
        <v>0</v>
      </c>
      <c r="X351" s="55">
        <f t="shared" si="175"/>
        <v>0</v>
      </c>
      <c r="Y351" s="55">
        <f t="shared" si="175"/>
        <v>0</v>
      </c>
      <c r="Z351" s="55">
        <f t="shared" si="175"/>
        <v>0</v>
      </c>
      <c r="AA351" s="55">
        <f t="shared" si="175"/>
        <v>0</v>
      </c>
      <c r="AB351" s="55">
        <f t="shared" si="175"/>
        <v>0</v>
      </c>
      <c r="AC351" s="55">
        <f t="shared" si="155"/>
        <v>74665200</v>
      </c>
      <c r="AE351" s="82" t="s">
        <v>1016</v>
      </c>
      <c r="AF351" s="82" t="s">
        <v>526</v>
      </c>
      <c r="AG351" s="127">
        <v>74665200</v>
      </c>
    </row>
    <row r="352" spans="1:33" x14ac:dyDescent="0.25">
      <c r="A352" s="60">
        <v>10250209201</v>
      </c>
      <c r="B352" s="61" t="s">
        <v>1018</v>
      </c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>
        <f t="shared" si="154"/>
        <v>0</v>
      </c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>
        <f t="shared" si="155"/>
        <v>0</v>
      </c>
      <c r="AE352" s="90" t="s">
        <v>1017</v>
      </c>
      <c r="AF352" s="112" t="s">
        <v>1018</v>
      </c>
      <c r="AG352" s="136"/>
    </row>
    <row r="353" spans="1:33" x14ac:dyDescent="0.25">
      <c r="A353" s="60">
        <v>10250209202</v>
      </c>
      <c r="B353" s="61" t="s">
        <v>1020</v>
      </c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>
        <f t="shared" si="154"/>
        <v>0</v>
      </c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>
        <f t="shared" si="155"/>
        <v>0</v>
      </c>
      <c r="AE353" s="90" t="s">
        <v>1019</v>
      </c>
      <c r="AF353" s="112" t="s">
        <v>1020</v>
      </c>
      <c r="AG353" s="136"/>
    </row>
    <row r="354" spans="1:33" x14ac:dyDescent="0.25">
      <c r="A354" s="60">
        <v>10250209203</v>
      </c>
      <c r="B354" s="61" t="s">
        <v>1022</v>
      </c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>
        <f t="shared" si="154"/>
        <v>0</v>
      </c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>
        <f t="shared" si="155"/>
        <v>0</v>
      </c>
      <c r="AE354" s="90" t="s">
        <v>1021</v>
      </c>
      <c r="AF354" s="112" t="s">
        <v>1022</v>
      </c>
      <c r="AG354" s="136"/>
    </row>
    <row r="355" spans="1:33" x14ac:dyDescent="0.25">
      <c r="A355" s="60">
        <v>10250209204</v>
      </c>
      <c r="B355" s="61" t="s">
        <v>1024</v>
      </c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>
        <f t="shared" si="154"/>
        <v>0</v>
      </c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>
        <f t="shared" si="155"/>
        <v>0</v>
      </c>
      <c r="AE355" s="90" t="s">
        <v>1023</v>
      </c>
      <c r="AF355" s="112" t="s">
        <v>1024</v>
      </c>
      <c r="AG355" s="136"/>
    </row>
    <row r="356" spans="1:33" x14ac:dyDescent="0.25">
      <c r="A356" s="60">
        <v>10250209205</v>
      </c>
      <c r="B356" s="61" t="s">
        <v>528</v>
      </c>
      <c r="C356" s="62">
        <v>0</v>
      </c>
      <c r="D356" s="62">
        <v>24000000</v>
      </c>
      <c r="E356" s="62">
        <v>24000000</v>
      </c>
      <c r="F356" s="62">
        <v>30000000</v>
      </c>
      <c r="G356" s="62">
        <v>0</v>
      </c>
      <c r="H356" s="62">
        <v>0</v>
      </c>
      <c r="I356" s="62">
        <v>50000000</v>
      </c>
      <c r="J356" s="62">
        <v>0</v>
      </c>
      <c r="K356" s="62">
        <v>0</v>
      </c>
      <c r="L356" s="62">
        <v>0</v>
      </c>
      <c r="M356" s="62">
        <v>0</v>
      </c>
      <c r="N356" s="62">
        <v>0</v>
      </c>
      <c r="O356" s="62">
        <v>128000000</v>
      </c>
      <c r="Q356" s="62">
        <v>74665200</v>
      </c>
      <c r="R356" s="62">
        <v>0</v>
      </c>
      <c r="S356" s="62">
        <v>0</v>
      </c>
      <c r="T356" s="62">
        <v>0</v>
      </c>
      <c r="U356" s="62">
        <v>0</v>
      </c>
      <c r="V356" s="62">
        <v>0</v>
      </c>
      <c r="W356" s="62">
        <v>0</v>
      </c>
      <c r="X356" s="62">
        <v>0</v>
      </c>
      <c r="Y356" s="62">
        <v>0</v>
      </c>
      <c r="Z356" s="62">
        <v>0</v>
      </c>
      <c r="AA356" s="62">
        <v>0</v>
      </c>
      <c r="AB356" s="62">
        <v>0</v>
      </c>
      <c r="AC356" s="62">
        <f t="shared" si="155"/>
        <v>74665200</v>
      </c>
      <c r="AE356" s="90" t="s">
        <v>1025</v>
      </c>
      <c r="AF356" s="112" t="s">
        <v>528</v>
      </c>
      <c r="AG356" s="136">
        <v>74665200</v>
      </c>
    </row>
    <row r="357" spans="1:33" x14ac:dyDescent="0.25">
      <c r="A357" s="60">
        <v>10250209209</v>
      </c>
      <c r="B357" s="61" t="s">
        <v>530</v>
      </c>
      <c r="C357" s="62">
        <v>84340763.333333328</v>
      </c>
      <c r="D357" s="62">
        <v>1566077546.8333333</v>
      </c>
      <c r="E357" s="62">
        <v>434704561.21584541</v>
      </c>
      <c r="F357" s="62">
        <v>120552240.33333333</v>
      </c>
      <c r="G357" s="62">
        <v>51160365.803284965</v>
      </c>
      <c r="H357" s="62">
        <v>61352676.333333336</v>
      </c>
      <c r="I357" s="62">
        <v>1587049177.5983565</v>
      </c>
      <c r="J357" s="62">
        <v>359743365.21584541</v>
      </c>
      <c r="K357" s="62">
        <v>178868307.33333334</v>
      </c>
      <c r="L357" s="62">
        <v>48928312.333333336</v>
      </c>
      <c r="M357" s="62">
        <v>10968443.333333334</v>
      </c>
      <c r="N357" s="62">
        <v>9930763.333333334</v>
      </c>
      <c r="O357" s="62">
        <v>4513676522.9999981</v>
      </c>
      <c r="Q357" s="62"/>
      <c r="R357" s="62">
        <v>0</v>
      </c>
      <c r="S357" s="62">
        <v>0</v>
      </c>
      <c r="T357" s="62">
        <v>0</v>
      </c>
      <c r="U357" s="62">
        <v>0</v>
      </c>
      <c r="V357" s="62">
        <v>0</v>
      </c>
      <c r="W357" s="62">
        <v>0</v>
      </c>
      <c r="X357" s="62">
        <v>0</v>
      </c>
      <c r="Y357" s="62">
        <v>0</v>
      </c>
      <c r="Z357" s="62">
        <v>0</v>
      </c>
      <c r="AA357" s="62">
        <v>0</v>
      </c>
      <c r="AB357" s="62">
        <v>0</v>
      </c>
      <c r="AC357" s="62">
        <f t="shared" si="155"/>
        <v>0</v>
      </c>
      <c r="AE357" s="90" t="s">
        <v>1026</v>
      </c>
      <c r="AF357" s="112" t="s">
        <v>1027</v>
      </c>
      <c r="AG357" s="136"/>
    </row>
    <row r="358" spans="1:33" x14ac:dyDescent="0.25">
      <c r="A358" s="52">
        <v>102502093</v>
      </c>
      <c r="B358" s="53" t="s">
        <v>532</v>
      </c>
      <c r="C358" s="54">
        <f t="shared" ref="C358:N358" si="176">+C359+C360+C361+C362+C363</f>
        <v>0</v>
      </c>
      <c r="D358" s="54">
        <f t="shared" si="176"/>
        <v>0</v>
      </c>
      <c r="E358" s="54">
        <f t="shared" si="176"/>
        <v>0</v>
      </c>
      <c r="F358" s="54">
        <f t="shared" si="176"/>
        <v>70000000</v>
      </c>
      <c r="G358" s="54">
        <f t="shared" si="176"/>
        <v>0</v>
      </c>
      <c r="H358" s="54">
        <f t="shared" si="176"/>
        <v>0</v>
      </c>
      <c r="I358" s="54">
        <f t="shared" si="176"/>
        <v>0</v>
      </c>
      <c r="J358" s="54">
        <f t="shared" si="176"/>
        <v>0</v>
      </c>
      <c r="K358" s="54">
        <f t="shared" si="176"/>
        <v>70000000</v>
      </c>
      <c r="L358" s="54">
        <f t="shared" si="176"/>
        <v>0</v>
      </c>
      <c r="M358" s="54">
        <f t="shared" si="176"/>
        <v>0</v>
      </c>
      <c r="N358" s="54">
        <f t="shared" si="176"/>
        <v>0</v>
      </c>
      <c r="O358" s="54">
        <f t="shared" si="154"/>
        <v>140000000</v>
      </c>
      <c r="Q358" s="54">
        <v>0</v>
      </c>
      <c r="R358" s="54">
        <f t="shared" ref="R358:AB358" si="177">+R359+R360+R361+R362+R363</f>
        <v>0</v>
      </c>
      <c r="S358" s="54">
        <f t="shared" si="177"/>
        <v>0</v>
      </c>
      <c r="T358" s="54">
        <f t="shared" si="177"/>
        <v>0</v>
      </c>
      <c r="U358" s="54">
        <f t="shared" si="177"/>
        <v>0</v>
      </c>
      <c r="V358" s="54">
        <f t="shared" si="177"/>
        <v>0</v>
      </c>
      <c r="W358" s="54">
        <f t="shared" si="177"/>
        <v>0</v>
      </c>
      <c r="X358" s="54">
        <f t="shared" si="177"/>
        <v>0</v>
      </c>
      <c r="Y358" s="54">
        <f t="shared" si="177"/>
        <v>0</v>
      </c>
      <c r="Z358" s="54">
        <f t="shared" si="177"/>
        <v>0</v>
      </c>
      <c r="AA358" s="54">
        <f t="shared" si="177"/>
        <v>0</v>
      </c>
      <c r="AB358" s="54">
        <f t="shared" si="177"/>
        <v>0</v>
      </c>
      <c r="AC358" s="54">
        <f t="shared" si="155"/>
        <v>0</v>
      </c>
      <c r="AE358" s="82" t="s">
        <v>1028</v>
      </c>
      <c r="AF358" s="82" t="s">
        <v>1029</v>
      </c>
      <c r="AG358" s="127">
        <v>0</v>
      </c>
    </row>
    <row r="359" spans="1:33" x14ac:dyDescent="0.25">
      <c r="A359" s="60">
        <v>10250209301</v>
      </c>
      <c r="B359" s="61" t="s">
        <v>936</v>
      </c>
      <c r="C359" s="62">
        <v>0</v>
      </c>
      <c r="D359" s="62">
        <v>0</v>
      </c>
      <c r="E359" s="62">
        <v>0</v>
      </c>
      <c r="F359" s="62">
        <v>70000000</v>
      </c>
      <c r="G359" s="62">
        <v>0</v>
      </c>
      <c r="H359" s="62">
        <v>0</v>
      </c>
      <c r="I359" s="62">
        <v>0</v>
      </c>
      <c r="J359" s="62">
        <v>0</v>
      </c>
      <c r="K359" s="62">
        <v>70000000</v>
      </c>
      <c r="L359" s="62">
        <v>0</v>
      </c>
      <c r="M359" s="62">
        <v>0</v>
      </c>
      <c r="N359" s="62">
        <v>0</v>
      </c>
      <c r="O359" s="62">
        <v>140000000</v>
      </c>
      <c r="Q359" s="62"/>
      <c r="R359" s="62">
        <v>0</v>
      </c>
      <c r="S359" s="62">
        <v>0</v>
      </c>
      <c r="T359" s="62">
        <v>0</v>
      </c>
      <c r="U359" s="62">
        <v>0</v>
      </c>
      <c r="V359" s="62">
        <v>0</v>
      </c>
      <c r="W359" s="62">
        <v>0</v>
      </c>
      <c r="X359" s="62">
        <v>0</v>
      </c>
      <c r="Y359" s="62">
        <v>0</v>
      </c>
      <c r="Z359" s="62">
        <v>0</v>
      </c>
      <c r="AA359" s="62">
        <v>0</v>
      </c>
      <c r="AB359" s="62">
        <v>0</v>
      </c>
      <c r="AC359" s="62">
        <f t="shared" si="155"/>
        <v>0</v>
      </c>
      <c r="AE359" s="90" t="s">
        <v>1030</v>
      </c>
      <c r="AF359" s="112" t="s">
        <v>936</v>
      </c>
      <c r="AG359" s="136"/>
    </row>
    <row r="360" spans="1:33" x14ac:dyDescent="0.25">
      <c r="A360" s="60">
        <v>10250209302</v>
      </c>
      <c r="B360" s="61" t="s">
        <v>1135</v>
      </c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>
        <f t="shared" si="154"/>
        <v>0</v>
      </c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>
        <f t="shared" si="155"/>
        <v>0</v>
      </c>
      <c r="AE360" s="90"/>
      <c r="AF360" s="112"/>
      <c r="AG360" s="136"/>
    </row>
    <row r="361" spans="1:33" x14ac:dyDescent="0.25">
      <c r="A361" s="60">
        <v>10250209303</v>
      </c>
      <c r="B361" s="61" t="s">
        <v>534</v>
      </c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>
        <f t="shared" si="154"/>
        <v>0</v>
      </c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>
        <f t="shared" si="155"/>
        <v>0</v>
      </c>
      <c r="AE361" s="90"/>
      <c r="AF361" s="112"/>
      <c r="AG361" s="136"/>
    </row>
    <row r="362" spans="1:33" x14ac:dyDescent="0.25">
      <c r="A362" s="60">
        <v>10250209304</v>
      </c>
      <c r="B362" s="61" t="s">
        <v>1136</v>
      </c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>
        <f t="shared" si="154"/>
        <v>0</v>
      </c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>
        <f t="shared" si="155"/>
        <v>0</v>
      </c>
      <c r="AE362" s="90"/>
      <c r="AF362" s="112"/>
      <c r="AG362" s="136"/>
    </row>
    <row r="363" spans="1:33" x14ac:dyDescent="0.25">
      <c r="A363" s="60">
        <v>10250209305</v>
      </c>
      <c r="B363" s="61" t="s">
        <v>1137</v>
      </c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>
        <f t="shared" si="154"/>
        <v>0</v>
      </c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>
        <f t="shared" si="155"/>
        <v>0</v>
      </c>
      <c r="AE363" s="90"/>
      <c r="AF363" s="112"/>
      <c r="AG363" s="136"/>
    </row>
    <row r="364" spans="1:33" x14ac:dyDescent="0.25">
      <c r="A364" s="52">
        <v>102502094</v>
      </c>
      <c r="B364" s="53" t="s">
        <v>847</v>
      </c>
      <c r="C364" s="54">
        <f t="shared" ref="C364:N364" si="178">+C365+C366+C367+C368+C369+C370</f>
        <v>0</v>
      </c>
      <c r="D364" s="54">
        <f t="shared" si="178"/>
        <v>0</v>
      </c>
      <c r="E364" s="54">
        <f t="shared" si="178"/>
        <v>0</v>
      </c>
      <c r="F364" s="54">
        <f t="shared" si="178"/>
        <v>0</v>
      </c>
      <c r="G364" s="54">
        <f t="shared" si="178"/>
        <v>0</v>
      </c>
      <c r="H364" s="54">
        <f t="shared" si="178"/>
        <v>0</v>
      </c>
      <c r="I364" s="54">
        <f t="shared" si="178"/>
        <v>0</v>
      </c>
      <c r="J364" s="54">
        <f t="shared" si="178"/>
        <v>0</v>
      </c>
      <c r="K364" s="54">
        <f t="shared" si="178"/>
        <v>0</v>
      </c>
      <c r="L364" s="54">
        <f t="shared" si="178"/>
        <v>0</v>
      </c>
      <c r="M364" s="54">
        <f t="shared" si="178"/>
        <v>0</v>
      </c>
      <c r="N364" s="54">
        <f t="shared" si="178"/>
        <v>0</v>
      </c>
      <c r="O364" s="54">
        <f t="shared" si="154"/>
        <v>0</v>
      </c>
      <c r="Q364" s="54"/>
      <c r="R364" s="54">
        <f t="shared" ref="R364:AB364" si="179">+R365+R366+R367+R368+R369+R370</f>
        <v>0</v>
      </c>
      <c r="S364" s="54">
        <f t="shared" si="179"/>
        <v>0</v>
      </c>
      <c r="T364" s="54">
        <f t="shared" si="179"/>
        <v>0</v>
      </c>
      <c r="U364" s="54">
        <f t="shared" si="179"/>
        <v>0</v>
      </c>
      <c r="V364" s="54">
        <f t="shared" si="179"/>
        <v>0</v>
      </c>
      <c r="W364" s="54">
        <f t="shared" si="179"/>
        <v>0</v>
      </c>
      <c r="X364" s="54">
        <f t="shared" si="179"/>
        <v>0</v>
      </c>
      <c r="Y364" s="54">
        <f t="shared" si="179"/>
        <v>0</v>
      </c>
      <c r="Z364" s="54">
        <f t="shared" si="179"/>
        <v>0</v>
      </c>
      <c r="AA364" s="54">
        <f t="shared" si="179"/>
        <v>0</v>
      </c>
      <c r="AB364" s="54">
        <f t="shared" si="179"/>
        <v>0</v>
      </c>
      <c r="AC364" s="54">
        <f t="shared" si="155"/>
        <v>0</v>
      </c>
      <c r="AE364" s="90"/>
      <c r="AF364" s="112"/>
      <c r="AG364" s="136"/>
    </row>
    <row r="365" spans="1:33" x14ac:dyDescent="0.25">
      <c r="A365" s="60">
        <v>10250209401</v>
      </c>
      <c r="B365" s="61" t="s">
        <v>848</v>
      </c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>
        <f t="shared" si="154"/>
        <v>0</v>
      </c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>
        <f t="shared" si="155"/>
        <v>0</v>
      </c>
      <c r="AE365" s="90"/>
      <c r="AF365" s="112"/>
      <c r="AG365" s="136"/>
    </row>
    <row r="366" spans="1:33" x14ac:dyDescent="0.25">
      <c r="A366" s="60">
        <v>10250209402</v>
      </c>
      <c r="B366" s="61" t="s">
        <v>1281</v>
      </c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>
        <f t="shared" si="154"/>
        <v>0</v>
      </c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>
        <f t="shared" si="155"/>
        <v>0</v>
      </c>
      <c r="AE366" s="90"/>
      <c r="AF366" s="112"/>
      <c r="AG366" s="136"/>
    </row>
    <row r="367" spans="1:33" x14ac:dyDescent="0.25">
      <c r="A367" s="60">
        <v>10250209403</v>
      </c>
      <c r="B367" s="61" t="s">
        <v>1282</v>
      </c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>
        <f t="shared" si="154"/>
        <v>0</v>
      </c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>
        <f t="shared" si="155"/>
        <v>0</v>
      </c>
      <c r="AE367" s="90"/>
      <c r="AF367" s="112"/>
      <c r="AG367" s="136"/>
    </row>
    <row r="368" spans="1:33" x14ac:dyDescent="0.25">
      <c r="A368" s="60">
        <v>10250209404</v>
      </c>
      <c r="B368" s="61" t="s">
        <v>1283</v>
      </c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>
        <f t="shared" si="154"/>
        <v>0</v>
      </c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>
        <f t="shared" si="155"/>
        <v>0</v>
      </c>
      <c r="AE368" s="90"/>
      <c r="AF368" s="112"/>
      <c r="AG368" s="136"/>
    </row>
    <row r="369" spans="1:33" x14ac:dyDescent="0.25">
      <c r="A369" s="60">
        <v>10250209405</v>
      </c>
      <c r="B369" s="61" t="s">
        <v>1284</v>
      </c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>
        <f t="shared" si="154"/>
        <v>0</v>
      </c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>
        <f t="shared" si="155"/>
        <v>0</v>
      </c>
      <c r="AE369" s="90"/>
      <c r="AF369" s="112"/>
      <c r="AG369" s="136"/>
    </row>
    <row r="370" spans="1:33" x14ac:dyDescent="0.25">
      <c r="A370" s="60">
        <v>10250209409</v>
      </c>
      <c r="B370" s="61" t="s">
        <v>540</v>
      </c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>
        <f t="shared" si="154"/>
        <v>0</v>
      </c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>
        <f t="shared" si="155"/>
        <v>0</v>
      </c>
      <c r="AE370" s="90"/>
      <c r="AF370" s="112"/>
      <c r="AG370" s="136"/>
    </row>
    <row r="371" spans="1:33" x14ac:dyDescent="0.25">
      <c r="A371" s="52">
        <v>102502096</v>
      </c>
      <c r="B371" s="53" t="s">
        <v>938</v>
      </c>
      <c r="C371" s="54">
        <f t="shared" ref="C371:N371" si="180">+C372+C373+C374+C375+C376+C377+C378</f>
        <v>0</v>
      </c>
      <c r="D371" s="54">
        <f t="shared" si="180"/>
        <v>0</v>
      </c>
      <c r="E371" s="54">
        <f t="shared" si="180"/>
        <v>0</v>
      </c>
      <c r="F371" s="54">
        <f t="shared" si="180"/>
        <v>0</v>
      </c>
      <c r="G371" s="54">
        <f t="shared" si="180"/>
        <v>0</v>
      </c>
      <c r="H371" s="54">
        <f t="shared" si="180"/>
        <v>0</v>
      </c>
      <c r="I371" s="54">
        <f t="shared" si="180"/>
        <v>0</v>
      </c>
      <c r="J371" s="54">
        <f t="shared" si="180"/>
        <v>0</v>
      </c>
      <c r="K371" s="54">
        <f t="shared" si="180"/>
        <v>0</v>
      </c>
      <c r="L371" s="54">
        <f t="shared" si="180"/>
        <v>0</v>
      </c>
      <c r="M371" s="54">
        <f t="shared" si="180"/>
        <v>0</v>
      </c>
      <c r="N371" s="54">
        <f t="shared" si="180"/>
        <v>0</v>
      </c>
      <c r="O371" s="54">
        <f t="shared" si="154"/>
        <v>0</v>
      </c>
      <c r="Q371" s="54"/>
      <c r="R371" s="54">
        <f t="shared" ref="R371:AB371" si="181">+R372+R373+R374+R375+R376+R377+R378</f>
        <v>0</v>
      </c>
      <c r="S371" s="54">
        <f t="shared" si="181"/>
        <v>0</v>
      </c>
      <c r="T371" s="54">
        <f t="shared" si="181"/>
        <v>0</v>
      </c>
      <c r="U371" s="54">
        <f t="shared" si="181"/>
        <v>0</v>
      </c>
      <c r="V371" s="54">
        <f t="shared" si="181"/>
        <v>0</v>
      </c>
      <c r="W371" s="54">
        <f t="shared" si="181"/>
        <v>0</v>
      </c>
      <c r="X371" s="54">
        <f t="shared" si="181"/>
        <v>0</v>
      </c>
      <c r="Y371" s="54">
        <f t="shared" si="181"/>
        <v>0</v>
      </c>
      <c r="Z371" s="54">
        <f t="shared" si="181"/>
        <v>0</v>
      </c>
      <c r="AA371" s="54">
        <f t="shared" si="181"/>
        <v>0</v>
      </c>
      <c r="AB371" s="54">
        <f t="shared" si="181"/>
        <v>0</v>
      </c>
      <c r="AC371" s="54">
        <f t="shared" si="155"/>
        <v>0</v>
      </c>
      <c r="AE371" s="90"/>
      <c r="AF371" s="112"/>
      <c r="AG371" s="136"/>
    </row>
    <row r="372" spans="1:33" x14ac:dyDescent="0.25">
      <c r="A372" s="60">
        <v>10250209601</v>
      </c>
      <c r="B372" s="61" t="s">
        <v>1138</v>
      </c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>
        <f t="shared" si="154"/>
        <v>0</v>
      </c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>
        <f t="shared" si="155"/>
        <v>0</v>
      </c>
      <c r="AE372" s="90"/>
      <c r="AF372" s="112"/>
      <c r="AG372" s="136"/>
    </row>
    <row r="373" spans="1:33" x14ac:dyDescent="0.25">
      <c r="A373" s="60">
        <v>10250209602</v>
      </c>
      <c r="B373" s="61" t="s">
        <v>1139</v>
      </c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>
        <f t="shared" si="154"/>
        <v>0</v>
      </c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>
        <f t="shared" si="155"/>
        <v>0</v>
      </c>
      <c r="AE373" s="90"/>
      <c r="AF373" s="112"/>
      <c r="AG373" s="136"/>
    </row>
    <row r="374" spans="1:33" x14ac:dyDescent="0.25">
      <c r="A374" s="60">
        <v>10250209603</v>
      </c>
      <c r="B374" s="61" t="s">
        <v>1140</v>
      </c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>
        <f t="shared" si="154"/>
        <v>0</v>
      </c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>
        <f t="shared" si="155"/>
        <v>0</v>
      </c>
      <c r="AE374" s="90"/>
      <c r="AF374" s="112"/>
      <c r="AG374" s="136"/>
    </row>
    <row r="375" spans="1:33" x14ac:dyDescent="0.25">
      <c r="A375" s="60">
        <v>10250209604</v>
      </c>
      <c r="B375" s="61" t="s">
        <v>940</v>
      </c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>
        <f t="shared" ref="O375:O438" si="182">SUM(C375:N375)</f>
        <v>0</v>
      </c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>
        <f t="shared" ref="AC375:AC438" si="183">SUM(Q375:AB375)</f>
        <v>0</v>
      </c>
      <c r="AE375" s="90"/>
      <c r="AF375" s="112"/>
      <c r="AG375" s="136"/>
    </row>
    <row r="376" spans="1:33" x14ac:dyDescent="0.25">
      <c r="A376" s="60">
        <v>10250209605</v>
      </c>
      <c r="B376" s="61" t="s">
        <v>1141</v>
      </c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>
        <f t="shared" si="182"/>
        <v>0</v>
      </c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>
        <f t="shared" si="183"/>
        <v>0</v>
      </c>
      <c r="AE376" s="90"/>
      <c r="AF376" s="112"/>
      <c r="AG376" s="136"/>
    </row>
    <row r="377" spans="1:33" x14ac:dyDescent="0.25">
      <c r="A377" s="60">
        <v>10250209606</v>
      </c>
      <c r="B377" s="61" t="s">
        <v>1142</v>
      </c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>
        <f t="shared" si="182"/>
        <v>0</v>
      </c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>
        <f t="shared" si="183"/>
        <v>0</v>
      </c>
      <c r="AE377" s="90"/>
      <c r="AF377" s="112"/>
      <c r="AG377" s="136"/>
    </row>
    <row r="378" spans="1:33" x14ac:dyDescent="0.25">
      <c r="A378" s="60">
        <v>10250209609</v>
      </c>
      <c r="B378" s="61" t="s">
        <v>1143</v>
      </c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>
        <f t="shared" si="182"/>
        <v>0</v>
      </c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>
        <f t="shared" si="183"/>
        <v>0</v>
      </c>
      <c r="AE378" s="90"/>
      <c r="AF378" s="112"/>
      <c r="AG378" s="136"/>
    </row>
    <row r="379" spans="1:33" x14ac:dyDescent="0.25">
      <c r="A379" s="52">
        <v>1026</v>
      </c>
      <c r="B379" s="53" t="s">
        <v>548</v>
      </c>
      <c r="C379" s="54">
        <f t="shared" ref="C379:N379" si="184">+C380+C384+C388+C392</f>
        <v>5527616333.5889997</v>
      </c>
      <c r="D379" s="54">
        <f t="shared" si="184"/>
        <v>11560875563.783749</v>
      </c>
      <c r="E379" s="54">
        <f t="shared" si="184"/>
        <v>5527616333.5889997</v>
      </c>
      <c r="F379" s="54">
        <f t="shared" si="184"/>
        <v>5527616333.5889997</v>
      </c>
      <c r="G379" s="54">
        <f t="shared" si="184"/>
        <v>6033259230.1947498</v>
      </c>
      <c r="H379" s="54">
        <f t="shared" si="184"/>
        <v>15565151016.337999</v>
      </c>
      <c r="I379" s="54">
        <f t="shared" si="184"/>
        <v>5527616333.5889997</v>
      </c>
      <c r="J379" s="54">
        <f t="shared" si="184"/>
        <v>9018626219.4147491</v>
      </c>
      <c r="K379" s="54">
        <f t="shared" si="184"/>
        <v>12684122804.528999</v>
      </c>
      <c r="L379" s="54">
        <f t="shared" si="184"/>
        <v>5527616333.5889997</v>
      </c>
      <c r="M379" s="54">
        <f t="shared" si="184"/>
        <v>5527616333.5889997</v>
      </c>
      <c r="N379" s="54">
        <f t="shared" si="184"/>
        <v>21618635532.251938</v>
      </c>
      <c r="O379" s="54">
        <f t="shared" si="182"/>
        <v>109646368368.04619</v>
      </c>
      <c r="Q379" s="54">
        <v>330143998</v>
      </c>
      <c r="R379" s="54">
        <f t="shared" ref="R379:AB379" si="185">+R380+R384+R388+R392</f>
        <v>0</v>
      </c>
      <c r="S379" s="54">
        <f t="shared" si="185"/>
        <v>0</v>
      </c>
      <c r="T379" s="54">
        <f t="shared" si="185"/>
        <v>0</v>
      </c>
      <c r="U379" s="54">
        <f t="shared" si="185"/>
        <v>0</v>
      </c>
      <c r="V379" s="54">
        <f t="shared" si="185"/>
        <v>0</v>
      </c>
      <c r="W379" s="54">
        <f t="shared" si="185"/>
        <v>0</v>
      </c>
      <c r="X379" s="54">
        <f t="shared" si="185"/>
        <v>0</v>
      </c>
      <c r="Y379" s="54">
        <f t="shared" si="185"/>
        <v>0</v>
      </c>
      <c r="Z379" s="54">
        <f t="shared" si="185"/>
        <v>0</v>
      </c>
      <c r="AA379" s="54">
        <f t="shared" si="185"/>
        <v>0</v>
      </c>
      <c r="AB379" s="54">
        <f t="shared" si="185"/>
        <v>0</v>
      </c>
      <c r="AC379" s="54">
        <f t="shared" si="183"/>
        <v>330143998</v>
      </c>
      <c r="AE379" s="149" t="s">
        <v>1031</v>
      </c>
      <c r="AF379" s="149" t="s">
        <v>548</v>
      </c>
      <c r="AG379" s="150">
        <v>330143998</v>
      </c>
    </row>
    <row r="380" spans="1:33" x14ac:dyDescent="0.25">
      <c r="A380" s="57">
        <v>102601</v>
      </c>
      <c r="B380" s="58" t="s">
        <v>1033</v>
      </c>
      <c r="C380" s="55">
        <f t="shared" ref="C380:N382" si="186">+C381</f>
        <v>0</v>
      </c>
      <c r="D380" s="55">
        <f t="shared" si="186"/>
        <v>0</v>
      </c>
      <c r="E380" s="55">
        <f t="shared" si="186"/>
        <v>0</v>
      </c>
      <c r="F380" s="55">
        <f t="shared" si="186"/>
        <v>0</v>
      </c>
      <c r="G380" s="55">
        <f t="shared" si="186"/>
        <v>0</v>
      </c>
      <c r="H380" s="55">
        <f t="shared" si="186"/>
        <v>0</v>
      </c>
      <c r="I380" s="55">
        <f t="shared" si="186"/>
        <v>0</v>
      </c>
      <c r="J380" s="55">
        <f t="shared" si="186"/>
        <v>0</v>
      </c>
      <c r="K380" s="55">
        <f t="shared" si="186"/>
        <v>0</v>
      </c>
      <c r="L380" s="55">
        <f t="shared" si="186"/>
        <v>0</v>
      </c>
      <c r="M380" s="55">
        <f t="shared" si="186"/>
        <v>0</v>
      </c>
      <c r="N380" s="55">
        <f t="shared" si="186"/>
        <v>0</v>
      </c>
      <c r="O380" s="55">
        <f t="shared" si="182"/>
        <v>0</v>
      </c>
      <c r="Q380" s="55">
        <v>0</v>
      </c>
      <c r="R380" s="55">
        <f t="shared" ref="R380:AB382" si="187">+R381</f>
        <v>0</v>
      </c>
      <c r="S380" s="55">
        <f t="shared" si="187"/>
        <v>0</v>
      </c>
      <c r="T380" s="55">
        <f t="shared" si="187"/>
        <v>0</v>
      </c>
      <c r="U380" s="55">
        <f t="shared" si="187"/>
        <v>0</v>
      </c>
      <c r="V380" s="55">
        <f t="shared" si="187"/>
        <v>0</v>
      </c>
      <c r="W380" s="55">
        <f t="shared" si="187"/>
        <v>0</v>
      </c>
      <c r="X380" s="55">
        <f t="shared" si="187"/>
        <v>0</v>
      </c>
      <c r="Y380" s="55">
        <f t="shared" si="187"/>
        <v>0</v>
      </c>
      <c r="Z380" s="55">
        <f t="shared" si="187"/>
        <v>0</v>
      </c>
      <c r="AA380" s="55">
        <f t="shared" si="187"/>
        <v>0</v>
      </c>
      <c r="AB380" s="55">
        <f t="shared" si="187"/>
        <v>0</v>
      </c>
      <c r="AC380" s="55">
        <f t="shared" si="183"/>
        <v>0</v>
      </c>
      <c r="AE380" s="149" t="s">
        <v>1032</v>
      </c>
      <c r="AF380" s="149" t="s">
        <v>1033</v>
      </c>
      <c r="AG380" s="150">
        <v>0</v>
      </c>
    </row>
    <row r="381" spans="1:33" x14ac:dyDescent="0.25">
      <c r="A381" s="57">
        <v>10260101</v>
      </c>
      <c r="B381" s="58" t="s">
        <v>1033</v>
      </c>
      <c r="C381" s="55">
        <f t="shared" si="186"/>
        <v>0</v>
      </c>
      <c r="D381" s="55">
        <f t="shared" si="186"/>
        <v>0</v>
      </c>
      <c r="E381" s="55">
        <f t="shared" si="186"/>
        <v>0</v>
      </c>
      <c r="F381" s="55">
        <f t="shared" si="186"/>
        <v>0</v>
      </c>
      <c r="G381" s="55">
        <f t="shared" si="186"/>
        <v>0</v>
      </c>
      <c r="H381" s="55">
        <f t="shared" si="186"/>
        <v>0</v>
      </c>
      <c r="I381" s="55">
        <f t="shared" si="186"/>
        <v>0</v>
      </c>
      <c r="J381" s="55">
        <f t="shared" si="186"/>
        <v>0</v>
      </c>
      <c r="K381" s="55">
        <f t="shared" si="186"/>
        <v>0</v>
      </c>
      <c r="L381" s="55">
        <f t="shared" si="186"/>
        <v>0</v>
      </c>
      <c r="M381" s="55">
        <f t="shared" si="186"/>
        <v>0</v>
      </c>
      <c r="N381" s="55">
        <f t="shared" si="186"/>
        <v>0</v>
      </c>
      <c r="O381" s="55">
        <f t="shared" si="182"/>
        <v>0</v>
      </c>
      <c r="Q381" s="55">
        <v>0</v>
      </c>
      <c r="R381" s="55">
        <f t="shared" si="187"/>
        <v>0</v>
      </c>
      <c r="S381" s="55">
        <f t="shared" si="187"/>
        <v>0</v>
      </c>
      <c r="T381" s="55">
        <f t="shared" si="187"/>
        <v>0</v>
      </c>
      <c r="U381" s="55">
        <f t="shared" si="187"/>
        <v>0</v>
      </c>
      <c r="V381" s="55">
        <f t="shared" si="187"/>
        <v>0</v>
      </c>
      <c r="W381" s="55">
        <f t="shared" si="187"/>
        <v>0</v>
      </c>
      <c r="X381" s="55">
        <f t="shared" si="187"/>
        <v>0</v>
      </c>
      <c r="Y381" s="55">
        <f t="shared" si="187"/>
        <v>0</v>
      </c>
      <c r="Z381" s="55">
        <f t="shared" si="187"/>
        <v>0</v>
      </c>
      <c r="AA381" s="55">
        <f t="shared" si="187"/>
        <v>0</v>
      </c>
      <c r="AB381" s="55">
        <f t="shared" si="187"/>
        <v>0</v>
      </c>
      <c r="AC381" s="55">
        <f t="shared" si="183"/>
        <v>0</v>
      </c>
      <c r="AE381" s="82" t="s">
        <v>1034</v>
      </c>
      <c r="AF381" s="82" t="s">
        <v>1033</v>
      </c>
      <c r="AG381" s="127">
        <v>0</v>
      </c>
    </row>
    <row r="382" spans="1:33" x14ac:dyDescent="0.25">
      <c r="A382" s="57">
        <v>102601011</v>
      </c>
      <c r="B382" s="58" t="s">
        <v>1033</v>
      </c>
      <c r="C382" s="55">
        <f t="shared" si="186"/>
        <v>0</v>
      </c>
      <c r="D382" s="55">
        <f t="shared" si="186"/>
        <v>0</v>
      </c>
      <c r="E382" s="55">
        <f t="shared" si="186"/>
        <v>0</v>
      </c>
      <c r="F382" s="55">
        <f t="shared" si="186"/>
        <v>0</v>
      </c>
      <c r="G382" s="55">
        <f t="shared" si="186"/>
        <v>0</v>
      </c>
      <c r="H382" s="55">
        <f t="shared" si="186"/>
        <v>0</v>
      </c>
      <c r="I382" s="55">
        <f t="shared" si="186"/>
        <v>0</v>
      </c>
      <c r="J382" s="55">
        <f t="shared" si="186"/>
        <v>0</v>
      </c>
      <c r="K382" s="55">
        <f t="shared" si="186"/>
        <v>0</v>
      </c>
      <c r="L382" s="55">
        <f t="shared" si="186"/>
        <v>0</v>
      </c>
      <c r="M382" s="55">
        <f t="shared" si="186"/>
        <v>0</v>
      </c>
      <c r="N382" s="55">
        <f t="shared" si="186"/>
        <v>0</v>
      </c>
      <c r="O382" s="55">
        <f t="shared" si="182"/>
        <v>0</v>
      </c>
      <c r="Q382" s="55"/>
      <c r="R382" s="55">
        <f t="shared" si="187"/>
        <v>0</v>
      </c>
      <c r="S382" s="55">
        <f t="shared" si="187"/>
        <v>0</v>
      </c>
      <c r="T382" s="55">
        <f t="shared" si="187"/>
        <v>0</v>
      </c>
      <c r="U382" s="55">
        <f t="shared" si="187"/>
        <v>0</v>
      </c>
      <c r="V382" s="55">
        <f t="shared" si="187"/>
        <v>0</v>
      </c>
      <c r="W382" s="55">
        <f t="shared" si="187"/>
        <v>0</v>
      </c>
      <c r="X382" s="55">
        <f t="shared" si="187"/>
        <v>0</v>
      </c>
      <c r="Y382" s="55">
        <f t="shared" si="187"/>
        <v>0</v>
      </c>
      <c r="Z382" s="55">
        <f t="shared" si="187"/>
        <v>0</v>
      </c>
      <c r="AA382" s="55">
        <f t="shared" si="187"/>
        <v>0</v>
      </c>
      <c r="AB382" s="55">
        <f t="shared" si="187"/>
        <v>0</v>
      </c>
      <c r="AC382" s="55">
        <f t="shared" si="183"/>
        <v>0</v>
      </c>
      <c r="AE382" s="82"/>
      <c r="AF382" s="82"/>
      <c r="AG382" s="127"/>
    </row>
    <row r="383" spans="1:33" x14ac:dyDescent="0.25">
      <c r="A383" s="60">
        <v>10260101101</v>
      </c>
      <c r="B383" s="61" t="s">
        <v>1033</v>
      </c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>
        <f t="shared" si="182"/>
        <v>0</v>
      </c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>
        <f t="shared" si="183"/>
        <v>0</v>
      </c>
      <c r="AE383" s="90" t="s">
        <v>1035</v>
      </c>
      <c r="AF383" s="112" t="s">
        <v>1033</v>
      </c>
      <c r="AG383" s="136"/>
    </row>
    <row r="384" spans="1:33" x14ac:dyDescent="0.25">
      <c r="A384" s="52">
        <v>102602</v>
      </c>
      <c r="B384" s="53" t="s">
        <v>1037</v>
      </c>
      <c r="C384" s="54">
        <f t="shared" ref="C384:N386" si="188">+C385</f>
        <v>0</v>
      </c>
      <c r="D384" s="54">
        <f t="shared" si="188"/>
        <v>0</v>
      </c>
      <c r="E384" s="54">
        <f t="shared" si="188"/>
        <v>0</v>
      </c>
      <c r="F384" s="54">
        <f t="shared" si="188"/>
        <v>0</v>
      </c>
      <c r="G384" s="54">
        <f t="shared" si="188"/>
        <v>0</v>
      </c>
      <c r="H384" s="54">
        <f t="shared" si="188"/>
        <v>0</v>
      </c>
      <c r="I384" s="54">
        <f t="shared" si="188"/>
        <v>0</v>
      </c>
      <c r="J384" s="54">
        <f t="shared" si="188"/>
        <v>0</v>
      </c>
      <c r="K384" s="54">
        <f t="shared" si="188"/>
        <v>0</v>
      </c>
      <c r="L384" s="54">
        <f t="shared" si="188"/>
        <v>0</v>
      </c>
      <c r="M384" s="54">
        <f t="shared" si="188"/>
        <v>0</v>
      </c>
      <c r="N384" s="54">
        <f t="shared" si="188"/>
        <v>0</v>
      </c>
      <c r="O384" s="54">
        <f t="shared" si="182"/>
        <v>0</v>
      </c>
      <c r="Q384" s="54">
        <v>0</v>
      </c>
      <c r="R384" s="54">
        <f t="shared" ref="R384:AB386" si="189">+R385</f>
        <v>0</v>
      </c>
      <c r="S384" s="54">
        <f t="shared" si="189"/>
        <v>0</v>
      </c>
      <c r="T384" s="54">
        <f t="shared" si="189"/>
        <v>0</v>
      </c>
      <c r="U384" s="54">
        <f t="shared" si="189"/>
        <v>0</v>
      </c>
      <c r="V384" s="54">
        <f t="shared" si="189"/>
        <v>0</v>
      </c>
      <c r="W384" s="54">
        <f t="shared" si="189"/>
        <v>0</v>
      </c>
      <c r="X384" s="54">
        <f t="shared" si="189"/>
        <v>0</v>
      </c>
      <c r="Y384" s="54">
        <f t="shared" si="189"/>
        <v>0</v>
      </c>
      <c r="Z384" s="54">
        <f t="shared" si="189"/>
        <v>0</v>
      </c>
      <c r="AA384" s="54">
        <f t="shared" si="189"/>
        <v>0</v>
      </c>
      <c r="AB384" s="54">
        <f t="shared" si="189"/>
        <v>0</v>
      </c>
      <c r="AC384" s="54">
        <f t="shared" si="183"/>
        <v>0</v>
      </c>
      <c r="AE384" s="149" t="s">
        <v>1036</v>
      </c>
      <c r="AF384" s="149" t="s">
        <v>1037</v>
      </c>
      <c r="AG384" s="150">
        <v>0</v>
      </c>
    </row>
    <row r="385" spans="1:33" x14ac:dyDescent="0.25">
      <c r="A385" s="57">
        <v>10260201</v>
      </c>
      <c r="B385" s="58" t="s">
        <v>1037</v>
      </c>
      <c r="C385" s="55">
        <f t="shared" si="188"/>
        <v>0</v>
      </c>
      <c r="D385" s="55">
        <f t="shared" si="188"/>
        <v>0</v>
      </c>
      <c r="E385" s="55">
        <f t="shared" si="188"/>
        <v>0</v>
      </c>
      <c r="F385" s="55">
        <f t="shared" si="188"/>
        <v>0</v>
      </c>
      <c r="G385" s="55">
        <f t="shared" si="188"/>
        <v>0</v>
      </c>
      <c r="H385" s="55">
        <f t="shared" si="188"/>
        <v>0</v>
      </c>
      <c r="I385" s="55">
        <f t="shared" si="188"/>
        <v>0</v>
      </c>
      <c r="J385" s="55">
        <f t="shared" si="188"/>
        <v>0</v>
      </c>
      <c r="K385" s="55">
        <f t="shared" si="188"/>
        <v>0</v>
      </c>
      <c r="L385" s="55">
        <f t="shared" si="188"/>
        <v>0</v>
      </c>
      <c r="M385" s="55">
        <f t="shared" si="188"/>
        <v>0</v>
      </c>
      <c r="N385" s="55">
        <f t="shared" si="188"/>
        <v>0</v>
      </c>
      <c r="O385" s="55">
        <f t="shared" si="182"/>
        <v>0</v>
      </c>
      <c r="Q385" s="55">
        <v>0</v>
      </c>
      <c r="R385" s="55">
        <f t="shared" si="189"/>
        <v>0</v>
      </c>
      <c r="S385" s="55">
        <f t="shared" si="189"/>
        <v>0</v>
      </c>
      <c r="T385" s="55">
        <f t="shared" si="189"/>
        <v>0</v>
      </c>
      <c r="U385" s="55">
        <f t="shared" si="189"/>
        <v>0</v>
      </c>
      <c r="V385" s="55">
        <f t="shared" si="189"/>
        <v>0</v>
      </c>
      <c r="W385" s="55">
        <f t="shared" si="189"/>
        <v>0</v>
      </c>
      <c r="X385" s="55">
        <f t="shared" si="189"/>
        <v>0</v>
      </c>
      <c r="Y385" s="55">
        <f t="shared" si="189"/>
        <v>0</v>
      </c>
      <c r="Z385" s="55">
        <f t="shared" si="189"/>
        <v>0</v>
      </c>
      <c r="AA385" s="55">
        <f t="shared" si="189"/>
        <v>0</v>
      </c>
      <c r="AB385" s="55">
        <f t="shared" si="189"/>
        <v>0</v>
      </c>
      <c r="AC385" s="55">
        <f t="shared" si="183"/>
        <v>0</v>
      </c>
      <c r="AE385" s="149" t="s">
        <v>1038</v>
      </c>
      <c r="AF385" s="149" t="s">
        <v>1037</v>
      </c>
      <c r="AG385" s="150">
        <v>0</v>
      </c>
    </row>
    <row r="386" spans="1:33" x14ac:dyDescent="0.25">
      <c r="A386" s="57">
        <v>102602011</v>
      </c>
      <c r="B386" s="58" t="s">
        <v>1037</v>
      </c>
      <c r="C386" s="55">
        <f t="shared" si="188"/>
        <v>0</v>
      </c>
      <c r="D386" s="55">
        <f t="shared" si="188"/>
        <v>0</v>
      </c>
      <c r="E386" s="55">
        <f t="shared" si="188"/>
        <v>0</v>
      </c>
      <c r="F386" s="55">
        <f t="shared" si="188"/>
        <v>0</v>
      </c>
      <c r="G386" s="55">
        <f t="shared" si="188"/>
        <v>0</v>
      </c>
      <c r="H386" s="55">
        <f t="shared" si="188"/>
        <v>0</v>
      </c>
      <c r="I386" s="55">
        <f t="shared" si="188"/>
        <v>0</v>
      </c>
      <c r="J386" s="55">
        <f t="shared" si="188"/>
        <v>0</v>
      </c>
      <c r="K386" s="55">
        <f t="shared" si="188"/>
        <v>0</v>
      </c>
      <c r="L386" s="55">
        <f t="shared" si="188"/>
        <v>0</v>
      </c>
      <c r="M386" s="55">
        <f t="shared" si="188"/>
        <v>0</v>
      </c>
      <c r="N386" s="55">
        <f t="shared" si="188"/>
        <v>0</v>
      </c>
      <c r="O386" s="55">
        <f t="shared" si="182"/>
        <v>0</v>
      </c>
      <c r="Q386" s="55">
        <v>0</v>
      </c>
      <c r="R386" s="55">
        <f t="shared" si="189"/>
        <v>0</v>
      </c>
      <c r="S386" s="55">
        <f t="shared" si="189"/>
        <v>0</v>
      </c>
      <c r="T386" s="55">
        <f t="shared" si="189"/>
        <v>0</v>
      </c>
      <c r="U386" s="55">
        <f t="shared" si="189"/>
        <v>0</v>
      </c>
      <c r="V386" s="55">
        <f t="shared" si="189"/>
        <v>0</v>
      </c>
      <c r="W386" s="55">
        <f t="shared" si="189"/>
        <v>0</v>
      </c>
      <c r="X386" s="55">
        <f t="shared" si="189"/>
        <v>0</v>
      </c>
      <c r="Y386" s="55">
        <f t="shared" si="189"/>
        <v>0</v>
      </c>
      <c r="Z386" s="55">
        <f t="shared" si="189"/>
        <v>0</v>
      </c>
      <c r="AA386" s="55">
        <f t="shared" si="189"/>
        <v>0</v>
      </c>
      <c r="AB386" s="55">
        <f t="shared" si="189"/>
        <v>0</v>
      </c>
      <c r="AC386" s="55">
        <f t="shared" si="183"/>
        <v>0</v>
      </c>
      <c r="AE386" s="82" t="s">
        <v>1039</v>
      </c>
      <c r="AF386" s="82" t="s">
        <v>1037</v>
      </c>
      <c r="AG386" s="127">
        <v>0</v>
      </c>
    </row>
    <row r="387" spans="1:33" x14ac:dyDescent="0.25">
      <c r="A387" s="60">
        <v>10260201101</v>
      </c>
      <c r="B387" s="61" t="s">
        <v>1037</v>
      </c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>
        <f t="shared" si="182"/>
        <v>0</v>
      </c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>
        <f t="shared" si="183"/>
        <v>0</v>
      </c>
      <c r="AE387" s="90" t="s">
        <v>1040</v>
      </c>
      <c r="AF387" s="112" t="s">
        <v>1037</v>
      </c>
      <c r="AG387" s="136"/>
    </row>
    <row r="388" spans="1:33" x14ac:dyDescent="0.25">
      <c r="A388" s="52">
        <v>102604</v>
      </c>
      <c r="B388" s="53" t="s">
        <v>1042</v>
      </c>
      <c r="C388" s="54">
        <f t="shared" ref="C388:N390" si="190">+C389</f>
        <v>0</v>
      </c>
      <c r="D388" s="54">
        <f t="shared" si="190"/>
        <v>505642896.60574996</v>
      </c>
      <c r="E388" s="54">
        <f t="shared" si="190"/>
        <v>0</v>
      </c>
      <c r="F388" s="54">
        <f t="shared" si="190"/>
        <v>0</v>
      </c>
      <c r="G388" s="54">
        <f t="shared" si="190"/>
        <v>505642896.60574996</v>
      </c>
      <c r="H388" s="54">
        <f t="shared" si="190"/>
        <v>0</v>
      </c>
      <c r="I388" s="54">
        <f t="shared" si="190"/>
        <v>0</v>
      </c>
      <c r="J388" s="54">
        <f t="shared" si="190"/>
        <v>505642896.60574996</v>
      </c>
      <c r="K388" s="54">
        <f t="shared" si="190"/>
        <v>0</v>
      </c>
      <c r="L388" s="54">
        <f t="shared" si="190"/>
        <v>0</v>
      </c>
      <c r="M388" s="54">
        <f t="shared" si="190"/>
        <v>0</v>
      </c>
      <c r="N388" s="54">
        <f t="shared" si="190"/>
        <v>490973293.07775033</v>
      </c>
      <c r="O388" s="54">
        <f t="shared" si="182"/>
        <v>2007901982.895</v>
      </c>
      <c r="Q388" s="54">
        <v>330143998</v>
      </c>
      <c r="R388" s="54">
        <f t="shared" ref="R388:AB390" si="191">+R389</f>
        <v>0</v>
      </c>
      <c r="S388" s="54">
        <f t="shared" si="191"/>
        <v>0</v>
      </c>
      <c r="T388" s="54">
        <f t="shared" si="191"/>
        <v>0</v>
      </c>
      <c r="U388" s="54">
        <f t="shared" si="191"/>
        <v>0</v>
      </c>
      <c r="V388" s="54">
        <f t="shared" si="191"/>
        <v>0</v>
      </c>
      <c r="W388" s="54">
        <f t="shared" si="191"/>
        <v>0</v>
      </c>
      <c r="X388" s="54">
        <f t="shared" si="191"/>
        <v>0</v>
      </c>
      <c r="Y388" s="54">
        <f t="shared" si="191"/>
        <v>0</v>
      </c>
      <c r="Z388" s="54">
        <f t="shared" si="191"/>
        <v>0</v>
      </c>
      <c r="AA388" s="54">
        <f t="shared" si="191"/>
        <v>0</v>
      </c>
      <c r="AB388" s="54">
        <f t="shared" si="191"/>
        <v>0</v>
      </c>
      <c r="AC388" s="54">
        <f t="shared" si="183"/>
        <v>330143998</v>
      </c>
      <c r="AE388" s="149" t="s">
        <v>1041</v>
      </c>
      <c r="AF388" s="149" t="s">
        <v>1042</v>
      </c>
      <c r="AG388" s="150">
        <v>330143998</v>
      </c>
    </row>
    <row r="389" spans="1:33" x14ac:dyDescent="0.25">
      <c r="A389" s="57">
        <v>10260401</v>
      </c>
      <c r="B389" s="58" t="s">
        <v>1042</v>
      </c>
      <c r="C389" s="55">
        <f t="shared" si="190"/>
        <v>0</v>
      </c>
      <c r="D389" s="55">
        <f t="shared" si="190"/>
        <v>505642896.60574996</v>
      </c>
      <c r="E389" s="55">
        <f t="shared" si="190"/>
        <v>0</v>
      </c>
      <c r="F389" s="55">
        <f t="shared" si="190"/>
        <v>0</v>
      </c>
      <c r="G389" s="55">
        <f t="shared" si="190"/>
        <v>505642896.60574996</v>
      </c>
      <c r="H389" s="55">
        <f t="shared" si="190"/>
        <v>0</v>
      </c>
      <c r="I389" s="55">
        <f t="shared" si="190"/>
        <v>0</v>
      </c>
      <c r="J389" s="55">
        <f t="shared" si="190"/>
        <v>505642896.60574996</v>
      </c>
      <c r="K389" s="55">
        <f t="shared" si="190"/>
        <v>0</v>
      </c>
      <c r="L389" s="55">
        <f t="shared" si="190"/>
        <v>0</v>
      </c>
      <c r="M389" s="55">
        <f t="shared" si="190"/>
        <v>0</v>
      </c>
      <c r="N389" s="55">
        <f t="shared" si="190"/>
        <v>490973293.07775033</v>
      </c>
      <c r="O389" s="55">
        <f t="shared" si="182"/>
        <v>2007901982.895</v>
      </c>
      <c r="Q389" s="55">
        <v>330143998</v>
      </c>
      <c r="R389" s="55">
        <f t="shared" si="191"/>
        <v>0</v>
      </c>
      <c r="S389" s="55">
        <f t="shared" si="191"/>
        <v>0</v>
      </c>
      <c r="T389" s="55">
        <f t="shared" si="191"/>
        <v>0</v>
      </c>
      <c r="U389" s="55">
        <f t="shared" si="191"/>
        <v>0</v>
      </c>
      <c r="V389" s="55">
        <f t="shared" si="191"/>
        <v>0</v>
      </c>
      <c r="W389" s="55">
        <f t="shared" si="191"/>
        <v>0</v>
      </c>
      <c r="X389" s="55">
        <f t="shared" si="191"/>
        <v>0</v>
      </c>
      <c r="Y389" s="55">
        <f t="shared" si="191"/>
        <v>0</v>
      </c>
      <c r="Z389" s="55">
        <f t="shared" si="191"/>
        <v>0</v>
      </c>
      <c r="AA389" s="55">
        <f t="shared" si="191"/>
        <v>0</v>
      </c>
      <c r="AB389" s="55">
        <f t="shared" si="191"/>
        <v>0</v>
      </c>
      <c r="AC389" s="55">
        <f t="shared" si="183"/>
        <v>330143998</v>
      </c>
      <c r="AE389" s="149" t="s">
        <v>1043</v>
      </c>
      <c r="AF389" s="149" t="s">
        <v>1042</v>
      </c>
      <c r="AG389" s="150">
        <v>330143998</v>
      </c>
    </row>
    <row r="390" spans="1:33" x14ac:dyDescent="0.25">
      <c r="A390" s="57">
        <v>102604011</v>
      </c>
      <c r="B390" s="58" t="s">
        <v>1042</v>
      </c>
      <c r="C390" s="55">
        <f t="shared" si="190"/>
        <v>0</v>
      </c>
      <c r="D390" s="55">
        <f t="shared" si="190"/>
        <v>505642896.60574996</v>
      </c>
      <c r="E390" s="55">
        <f t="shared" si="190"/>
        <v>0</v>
      </c>
      <c r="F390" s="55">
        <f t="shared" si="190"/>
        <v>0</v>
      </c>
      <c r="G390" s="55">
        <f t="shared" si="190"/>
        <v>505642896.60574996</v>
      </c>
      <c r="H390" s="55">
        <f t="shared" si="190"/>
        <v>0</v>
      </c>
      <c r="I390" s="55">
        <f t="shared" si="190"/>
        <v>0</v>
      </c>
      <c r="J390" s="55">
        <f t="shared" si="190"/>
        <v>505642896.60574996</v>
      </c>
      <c r="K390" s="55">
        <f t="shared" si="190"/>
        <v>0</v>
      </c>
      <c r="L390" s="55">
        <f t="shared" si="190"/>
        <v>0</v>
      </c>
      <c r="M390" s="55">
        <f t="shared" si="190"/>
        <v>0</v>
      </c>
      <c r="N390" s="55">
        <f t="shared" si="190"/>
        <v>490973293.07775033</v>
      </c>
      <c r="O390" s="55">
        <f t="shared" si="182"/>
        <v>2007901982.895</v>
      </c>
      <c r="Q390" s="55">
        <v>330143998</v>
      </c>
      <c r="R390" s="55">
        <f t="shared" si="191"/>
        <v>0</v>
      </c>
      <c r="S390" s="55">
        <f t="shared" si="191"/>
        <v>0</v>
      </c>
      <c r="T390" s="55">
        <f t="shared" si="191"/>
        <v>0</v>
      </c>
      <c r="U390" s="55">
        <f t="shared" si="191"/>
        <v>0</v>
      </c>
      <c r="V390" s="55">
        <f t="shared" si="191"/>
        <v>0</v>
      </c>
      <c r="W390" s="55">
        <f t="shared" si="191"/>
        <v>0</v>
      </c>
      <c r="X390" s="55">
        <f t="shared" si="191"/>
        <v>0</v>
      </c>
      <c r="Y390" s="55">
        <f t="shared" si="191"/>
        <v>0</v>
      </c>
      <c r="Z390" s="55">
        <f t="shared" si="191"/>
        <v>0</v>
      </c>
      <c r="AA390" s="55">
        <f t="shared" si="191"/>
        <v>0</v>
      </c>
      <c r="AB390" s="55">
        <f t="shared" si="191"/>
        <v>0</v>
      </c>
      <c r="AC390" s="55">
        <f t="shared" si="183"/>
        <v>330143998</v>
      </c>
      <c r="AE390" s="82" t="s">
        <v>1044</v>
      </c>
      <c r="AF390" s="82" t="s">
        <v>1042</v>
      </c>
      <c r="AG390" s="127">
        <v>330143998</v>
      </c>
    </row>
    <row r="391" spans="1:33" x14ac:dyDescent="0.25">
      <c r="A391" s="60">
        <v>10260401101</v>
      </c>
      <c r="B391" s="61" t="s">
        <v>1042</v>
      </c>
      <c r="C391" s="62">
        <v>0</v>
      </c>
      <c r="D391" s="62">
        <v>505642896.60574996</v>
      </c>
      <c r="E391" s="62">
        <v>0</v>
      </c>
      <c r="F391" s="62">
        <v>0</v>
      </c>
      <c r="G391" s="62">
        <v>505642896.60574996</v>
      </c>
      <c r="H391" s="62">
        <v>0</v>
      </c>
      <c r="I391" s="62">
        <v>0</v>
      </c>
      <c r="J391" s="62">
        <v>505642896.60574996</v>
      </c>
      <c r="K391" s="62">
        <v>0</v>
      </c>
      <c r="L391" s="62">
        <v>0</v>
      </c>
      <c r="M391" s="62">
        <v>0</v>
      </c>
      <c r="N391" s="62">
        <v>490973293.07775033</v>
      </c>
      <c r="O391" s="62">
        <v>2007901982.895</v>
      </c>
      <c r="Q391" s="62">
        <v>330143998</v>
      </c>
      <c r="R391" s="62">
        <v>0</v>
      </c>
      <c r="S391" s="62">
        <v>0</v>
      </c>
      <c r="T391" s="62">
        <v>0</v>
      </c>
      <c r="U391" s="62">
        <v>0</v>
      </c>
      <c r="V391" s="62">
        <v>0</v>
      </c>
      <c r="W391" s="62">
        <v>0</v>
      </c>
      <c r="X391" s="62">
        <v>0</v>
      </c>
      <c r="Y391" s="62">
        <v>0</v>
      </c>
      <c r="Z391" s="62">
        <v>0</v>
      </c>
      <c r="AA391" s="62">
        <v>0</v>
      </c>
      <c r="AB391" s="62">
        <v>0</v>
      </c>
      <c r="AC391" s="62">
        <f t="shared" si="183"/>
        <v>330143998</v>
      </c>
      <c r="AE391" s="113" t="s">
        <v>1045</v>
      </c>
      <c r="AF391" s="114" t="s">
        <v>1042</v>
      </c>
      <c r="AG391" s="130">
        <v>330143998</v>
      </c>
    </row>
    <row r="392" spans="1:33" x14ac:dyDescent="0.25">
      <c r="A392" s="52">
        <v>102605</v>
      </c>
      <c r="B392" s="53" t="s">
        <v>1047</v>
      </c>
      <c r="C392" s="54">
        <f t="shared" ref="C392:N392" si="192">+C393+C402</f>
        <v>5527616333.5889997</v>
      </c>
      <c r="D392" s="54">
        <f t="shared" si="192"/>
        <v>11055232667.177999</v>
      </c>
      <c r="E392" s="54">
        <f t="shared" si="192"/>
        <v>5527616333.5889997</v>
      </c>
      <c r="F392" s="54">
        <f t="shared" si="192"/>
        <v>5527616333.5889997</v>
      </c>
      <c r="G392" s="54">
        <f t="shared" si="192"/>
        <v>5527616333.5889997</v>
      </c>
      <c r="H392" s="54">
        <f t="shared" si="192"/>
        <v>15565151016.337999</v>
      </c>
      <c r="I392" s="54">
        <f t="shared" si="192"/>
        <v>5527616333.5889997</v>
      </c>
      <c r="J392" s="54">
        <f t="shared" si="192"/>
        <v>8512983322.809</v>
      </c>
      <c r="K392" s="54">
        <f t="shared" si="192"/>
        <v>12684122804.528999</v>
      </c>
      <c r="L392" s="54">
        <f t="shared" si="192"/>
        <v>5527616333.5889997</v>
      </c>
      <c r="M392" s="54">
        <f t="shared" si="192"/>
        <v>5527616333.5889997</v>
      </c>
      <c r="N392" s="54">
        <f t="shared" si="192"/>
        <v>21127662239.174187</v>
      </c>
      <c r="O392" s="54">
        <f t="shared" si="182"/>
        <v>107638466385.15118</v>
      </c>
      <c r="Q392" s="54">
        <v>0</v>
      </c>
      <c r="R392" s="54">
        <f t="shared" ref="R392:AB392" si="193">+R393+R402</f>
        <v>0</v>
      </c>
      <c r="S392" s="54">
        <f t="shared" si="193"/>
        <v>0</v>
      </c>
      <c r="T392" s="54">
        <f t="shared" si="193"/>
        <v>0</v>
      </c>
      <c r="U392" s="54">
        <f t="shared" si="193"/>
        <v>0</v>
      </c>
      <c r="V392" s="54">
        <f t="shared" si="193"/>
        <v>0</v>
      </c>
      <c r="W392" s="54">
        <f t="shared" si="193"/>
        <v>0</v>
      </c>
      <c r="X392" s="54">
        <f t="shared" si="193"/>
        <v>0</v>
      </c>
      <c r="Y392" s="54">
        <f t="shared" si="193"/>
        <v>0</v>
      </c>
      <c r="Z392" s="54">
        <f t="shared" si="193"/>
        <v>0</v>
      </c>
      <c r="AA392" s="54">
        <f t="shared" si="193"/>
        <v>0</v>
      </c>
      <c r="AB392" s="54">
        <f t="shared" si="193"/>
        <v>0</v>
      </c>
      <c r="AC392" s="54">
        <f t="shared" si="183"/>
        <v>0</v>
      </c>
      <c r="AE392" s="149" t="s">
        <v>1046</v>
      </c>
      <c r="AF392" s="149" t="s">
        <v>1047</v>
      </c>
      <c r="AG392" s="150">
        <v>0</v>
      </c>
    </row>
    <row r="393" spans="1:33" x14ac:dyDescent="0.25">
      <c r="A393" s="57">
        <v>10260501</v>
      </c>
      <c r="B393" s="58" t="s">
        <v>1050</v>
      </c>
      <c r="C393" s="55">
        <f t="shared" ref="C393:N393" si="194">+C394</f>
        <v>5527616333.5889997</v>
      </c>
      <c r="D393" s="55">
        <f t="shared" si="194"/>
        <v>11055232667.177999</v>
      </c>
      <c r="E393" s="55">
        <f t="shared" si="194"/>
        <v>5527616333.5889997</v>
      </c>
      <c r="F393" s="55">
        <f t="shared" si="194"/>
        <v>5527616333.5889997</v>
      </c>
      <c r="G393" s="55">
        <f t="shared" si="194"/>
        <v>5527616333.5889997</v>
      </c>
      <c r="H393" s="55">
        <f t="shared" si="194"/>
        <v>15565151016.337999</v>
      </c>
      <c r="I393" s="55">
        <f t="shared" si="194"/>
        <v>5527616333.5889997</v>
      </c>
      <c r="J393" s="55">
        <f t="shared" si="194"/>
        <v>8512983322.809</v>
      </c>
      <c r="K393" s="55">
        <f t="shared" si="194"/>
        <v>12684122804.528999</v>
      </c>
      <c r="L393" s="55">
        <f t="shared" si="194"/>
        <v>5527616333.5889997</v>
      </c>
      <c r="M393" s="55">
        <f t="shared" si="194"/>
        <v>5527616333.5889997</v>
      </c>
      <c r="N393" s="55">
        <f t="shared" si="194"/>
        <v>21127662239.174187</v>
      </c>
      <c r="O393" s="55">
        <f t="shared" si="182"/>
        <v>107638466385.15118</v>
      </c>
      <c r="Q393" s="55">
        <v>0</v>
      </c>
      <c r="R393" s="55">
        <f t="shared" ref="R393:AB393" si="195">+R394</f>
        <v>0</v>
      </c>
      <c r="S393" s="55">
        <f t="shared" si="195"/>
        <v>0</v>
      </c>
      <c r="T393" s="55">
        <f t="shared" si="195"/>
        <v>0</v>
      </c>
      <c r="U393" s="55">
        <f t="shared" si="195"/>
        <v>0</v>
      </c>
      <c r="V393" s="55">
        <f t="shared" si="195"/>
        <v>0</v>
      </c>
      <c r="W393" s="55">
        <f t="shared" si="195"/>
        <v>0</v>
      </c>
      <c r="X393" s="55">
        <f t="shared" si="195"/>
        <v>0</v>
      </c>
      <c r="Y393" s="55">
        <f t="shared" si="195"/>
        <v>0</v>
      </c>
      <c r="Z393" s="55">
        <f t="shared" si="195"/>
        <v>0</v>
      </c>
      <c r="AA393" s="55">
        <f t="shared" si="195"/>
        <v>0</v>
      </c>
      <c r="AB393" s="55">
        <f t="shared" si="195"/>
        <v>0</v>
      </c>
      <c r="AC393" s="55">
        <f t="shared" si="183"/>
        <v>0</v>
      </c>
      <c r="AE393" s="149" t="s">
        <v>1048</v>
      </c>
      <c r="AF393" s="149" t="s">
        <v>1047</v>
      </c>
      <c r="AG393" s="150">
        <v>0</v>
      </c>
    </row>
    <row r="394" spans="1:33" x14ac:dyDescent="0.25">
      <c r="A394" s="57">
        <v>102605011</v>
      </c>
      <c r="B394" s="58" t="s">
        <v>1050</v>
      </c>
      <c r="C394" s="55">
        <f t="shared" ref="C394:N394" si="196">+C395+C396+C397+C398+C399+C400+C401</f>
        <v>5527616333.5889997</v>
      </c>
      <c r="D394" s="55">
        <f t="shared" si="196"/>
        <v>11055232667.177999</v>
      </c>
      <c r="E394" s="55">
        <f t="shared" si="196"/>
        <v>5527616333.5889997</v>
      </c>
      <c r="F394" s="55">
        <f t="shared" si="196"/>
        <v>5527616333.5889997</v>
      </c>
      <c r="G394" s="55">
        <f t="shared" si="196"/>
        <v>5527616333.5889997</v>
      </c>
      <c r="H394" s="55">
        <f t="shared" si="196"/>
        <v>15565151016.337999</v>
      </c>
      <c r="I394" s="55">
        <f t="shared" si="196"/>
        <v>5527616333.5889997</v>
      </c>
      <c r="J394" s="55">
        <f t="shared" si="196"/>
        <v>8512983322.809</v>
      </c>
      <c r="K394" s="55">
        <f t="shared" si="196"/>
        <v>12684122804.528999</v>
      </c>
      <c r="L394" s="55">
        <f t="shared" si="196"/>
        <v>5527616333.5889997</v>
      </c>
      <c r="M394" s="55">
        <f t="shared" si="196"/>
        <v>5527616333.5889997</v>
      </c>
      <c r="N394" s="55">
        <f t="shared" si="196"/>
        <v>21127662239.174187</v>
      </c>
      <c r="O394" s="55">
        <f t="shared" si="182"/>
        <v>107638466385.15118</v>
      </c>
      <c r="Q394" s="55">
        <v>0</v>
      </c>
      <c r="R394" s="55">
        <f t="shared" ref="R394:AB394" si="197">+R395+R396+R397+R398+R399+R400+R401</f>
        <v>0</v>
      </c>
      <c r="S394" s="55">
        <f t="shared" si="197"/>
        <v>0</v>
      </c>
      <c r="T394" s="55">
        <f t="shared" si="197"/>
        <v>0</v>
      </c>
      <c r="U394" s="55">
        <f t="shared" si="197"/>
        <v>0</v>
      </c>
      <c r="V394" s="55">
        <f t="shared" si="197"/>
        <v>0</v>
      </c>
      <c r="W394" s="55">
        <f t="shared" si="197"/>
        <v>0</v>
      </c>
      <c r="X394" s="55">
        <f t="shared" si="197"/>
        <v>0</v>
      </c>
      <c r="Y394" s="55">
        <f t="shared" si="197"/>
        <v>0</v>
      </c>
      <c r="Z394" s="55">
        <f t="shared" si="197"/>
        <v>0</v>
      </c>
      <c r="AA394" s="55">
        <f t="shared" si="197"/>
        <v>0</v>
      </c>
      <c r="AB394" s="55">
        <f t="shared" si="197"/>
        <v>0</v>
      </c>
      <c r="AC394" s="55">
        <f t="shared" si="183"/>
        <v>0</v>
      </c>
      <c r="AE394" s="149" t="s">
        <v>1049</v>
      </c>
      <c r="AF394" s="149" t="s">
        <v>1050</v>
      </c>
      <c r="AG394" s="150">
        <v>0</v>
      </c>
    </row>
    <row r="395" spans="1:33" x14ac:dyDescent="0.25">
      <c r="A395" s="60">
        <v>10260501101</v>
      </c>
      <c r="B395" s="61" t="s">
        <v>1051</v>
      </c>
      <c r="C395" s="62">
        <v>5527616333.5889997</v>
      </c>
      <c r="D395" s="62">
        <v>11055232667.177999</v>
      </c>
      <c r="E395" s="62">
        <v>5527616333.5889997</v>
      </c>
      <c r="F395" s="62">
        <v>5527616333.5889997</v>
      </c>
      <c r="G395" s="62">
        <v>5527616333.5889997</v>
      </c>
      <c r="H395" s="62">
        <v>11055232667.177999</v>
      </c>
      <c r="I395" s="62">
        <v>5527616333.5889997</v>
      </c>
      <c r="J395" s="62">
        <v>5527616333.5889997</v>
      </c>
      <c r="K395" s="62">
        <v>5527616333.5889997</v>
      </c>
      <c r="L395" s="62">
        <v>5527616333.5889997</v>
      </c>
      <c r="M395" s="62">
        <v>5527616333.5889997</v>
      </c>
      <c r="N395" s="62">
        <v>21127662239.174187</v>
      </c>
      <c r="O395" s="62">
        <v>92986674575.831177</v>
      </c>
      <c r="Q395" s="62">
        <v>0</v>
      </c>
      <c r="R395" s="62">
        <v>0</v>
      </c>
      <c r="S395" s="62">
        <v>0</v>
      </c>
      <c r="T395" s="62">
        <v>0</v>
      </c>
      <c r="U395" s="62">
        <v>0</v>
      </c>
      <c r="V395" s="62">
        <v>0</v>
      </c>
      <c r="W395" s="62">
        <v>0</v>
      </c>
      <c r="X395" s="62">
        <v>0</v>
      </c>
      <c r="Y395" s="62">
        <v>0</v>
      </c>
      <c r="Z395" s="62">
        <v>0</v>
      </c>
      <c r="AA395" s="62">
        <v>0</v>
      </c>
      <c r="AB395" s="62">
        <v>0</v>
      </c>
      <c r="AC395" s="62">
        <f t="shared" si="183"/>
        <v>0</v>
      </c>
      <c r="AE395" s="104">
        <v>10260501101</v>
      </c>
      <c r="AF395" s="119" t="s">
        <v>1051</v>
      </c>
      <c r="AG395" s="132">
        <v>0</v>
      </c>
    </row>
    <row r="396" spans="1:33" x14ac:dyDescent="0.25">
      <c r="A396" s="60">
        <v>10260501102</v>
      </c>
      <c r="B396" s="61" t="s">
        <v>1052</v>
      </c>
      <c r="C396" s="62">
        <v>0</v>
      </c>
      <c r="D396" s="62">
        <v>0</v>
      </c>
      <c r="E396" s="62">
        <v>0</v>
      </c>
      <c r="F396" s="62">
        <v>0</v>
      </c>
      <c r="G396" s="62">
        <v>0</v>
      </c>
      <c r="H396" s="62">
        <v>2500000000</v>
      </c>
      <c r="I396" s="62">
        <v>0</v>
      </c>
      <c r="J396" s="62">
        <v>0</v>
      </c>
      <c r="K396" s="62">
        <v>0</v>
      </c>
      <c r="L396" s="62">
        <v>0</v>
      </c>
      <c r="M396" s="62">
        <v>0</v>
      </c>
      <c r="N396" s="62">
        <v>0</v>
      </c>
      <c r="O396" s="62">
        <v>2500000000</v>
      </c>
      <c r="Q396" s="62"/>
      <c r="R396" s="62">
        <v>0</v>
      </c>
      <c r="S396" s="62">
        <v>0</v>
      </c>
      <c r="T396" s="62">
        <v>0</v>
      </c>
      <c r="U396" s="62">
        <v>0</v>
      </c>
      <c r="V396" s="62">
        <v>0</v>
      </c>
      <c r="W396" s="62">
        <v>0</v>
      </c>
      <c r="X396" s="62">
        <v>0</v>
      </c>
      <c r="Y396" s="62">
        <v>0</v>
      </c>
      <c r="Z396" s="62">
        <v>0</v>
      </c>
      <c r="AA396" s="62">
        <v>0</v>
      </c>
      <c r="AB396" s="62">
        <v>0</v>
      </c>
      <c r="AC396" s="62">
        <f t="shared" si="183"/>
        <v>0</v>
      </c>
      <c r="AE396" s="104">
        <v>10260501102</v>
      </c>
      <c r="AF396" s="119" t="s">
        <v>1052</v>
      </c>
      <c r="AG396" s="132"/>
    </row>
    <row r="397" spans="1:33" x14ac:dyDescent="0.25">
      <c r="A397" s="60">
        <v>10260501103</v>
      </c>
      <c r="B397" s="61" t="s">
        <v>1053</v>
      </c>
      <c r="C397" s="62">
        <v>0</v>
      </c>
      <c r="D397" s="62">
        <v>0</v>
      </c>
      <c r="E397" s="62">
        <v>0</v>
      </c>
      <c r="F397" s="62">
        <v>0</v>
      </c>
      <c r="G397" s="62">
        <v>0</v>
      </c>
      <c r="H397" s="62">
        <v>0</v>
      </c>
      <c r="I397" s="62">
        <v>0</v>
      </c>
      <c r="J397" s="62">
        <v>2985366989.2200003</v>
      </c>
      <c r="K397" s="62">
        <v>0</v>
      </c>
      <c r="L397" s="62">
        <v>0</v>
      </c>
      <c r="M397" s="62">
        <v>0</v>
      </c>
      <c r="N397" s="62">
        <v>0</v>
      </c>
      <c r="O397" s="62">
        <f t="shared" si="182"/>
        <v>2985366989.2200003</v>
      </c>
      <c r="Q397" s="62"/>
      <c r="R397" s="62">
        <v>0</v>
      </c>
      <c r="S397" s="62">
        <v>0</v>
      </c>
      <c r="T397" s="62">
        <v>0</v>
      </c>
      <c r="U397" s="62">
        <v>0</v>
      </c>
      <c r="V397" s="62">
        <v>0</v>
      </c>
      <c r="W397" s="62">
        <v>0</v>
      </c>
      <c r="X397" s="62">
        <v>0</v>
      </c>
      <c r="Y397" s="62">
        <v>0</v>
      </c>
      <c r="Z397" s="62">
        <v>0</v>
      </c>
      <c r="AA397" s="62">
        <v>0</v>
      </c>
      <c r="AB397" s="62">
        <v>0</v>
      </c>
      <c r="AC397" s="62">
        <f t="shared" si="183"/>
        <v>0</v>
      </c>
      <c r="AE397" s="119">
        <v>10260501103</v>
      </c>
      <c r="AF397" s="119" t="s">
        <v>1053</v>
      </c>
      <c r="AG397" s="132"/>
    </row>
    <row r="398" spans="1:33" x14ac:dyDescent="0.25">
      <c r="A398" s="60">
        <v>10260501104</v>
      </c>
      <c r="B398" s="61" t="s">
        <v>1054</v>
      </c>
      <c r="C398" s="62">
        <v>0</v>
      </c>
      <c r="D398" s="62">
        <v>0</v>
      </c>
      <c r="E398" s="62">
        <v>0</v>
      </c>
      <c r="F398" s="62">
        <v>0</v>
      </c>
      <c r="G398" s="62">
        <v>0</v>
      </c>
      <c r="H398" s="62">
        <v>2009918349.1600001</v>
      </c>
      <c r="I398" s="62">
        <v>0</v>
      </c>
      <c r="J398" s="62">
        <v>0</v>
      </c>
      <c r="K398" s="62">
        <v>0</v>
      </c>
      <c r="L398" s="62">
        <v>0</v>
      </c>
      <c r="M398" s="62">
        <v>0</v>
      </c>
      <c r="N398" s="62">
        <v>0</v>
      </c>
      <c r="O398" s="62">
        <f t="shared" si="182"/>
        <v>2009918349.1600001</v>
      </c>
      <c r="Q398" s="62"/>
      <c r="R398" s="62">
        <v>0</v>
      </c>
      <c r="S398" s="62">
        <v>0</v>
      </c>
      <c r="T398" s="62">
        <v>0</v>
      </c>
      <c r="U398" s="62">
        <v>0</v>
      </c>
      <c r="V398" s="62">
        <v>0</v>
      </c>
      <c r="W398" s="62">
        <v>0</v>
      </c>
      <c r="X398" s="62">
        <v>0</v>
      </c>
      <c r="Y398" s="62">
        <v>0</v>
      </c>
      <c r="Z398" s="62">
        <v>0</v>
      </c>
      <c r="AA398" s="62">
        <v>0</v>
      </c>
      <c r="AB398" s="62">
        <v>0</v>
      </c>
      <c r="AC398" s="62">
        <f t="shared" si="183"/>
        <v>0</v>
      </c>
      <c r="AE398" s="119">
        <v>10260501104</v>
      </c>
      <c r="AF398" s="119" t="s">
        <v>1054</v>
      </c>
      <c r="AG398" s="132"/>
    </row>
    <row r="399" spans="1:33" x14ac:dyDescent="0.25">
      <c r="A399" s="60">
        <v>10260501105</v>
      </c>
      <c r="B399" s="61" t="s">
        <v>1055</v>
      </c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>
        <f t="shared" si="182"/>
        <v>0</v>
      </c>
      <c r="Q399" s="62"/>
      <c r="R399" s="62">
        <v>0</v>
      </c>
      <c r="S399" s="62">
        <v>0</v>
      </c>
      <c r="T399" s="62">
        <v>0</v>
      </c>
      <c r="U399" s="62">
        <v>0</v>
      </c>
      <c r="V399" s="62">
        <v>0</v>
      </c>
      <c r="W399" s="62">
        <v>0</v>
      </c>
      <c r="X399" s="62">
        <v>0</v>
      </c>
      <c r="Y399" s="62">
        <v>0</v>
      </c>
      <c r="Z399" s="62">
        <v>0</v>
      </c>
      <c r="AA399" s="62">
        <v>0</v>
      </c>
      <c r="AB399" s="62">
        <v>0</v>
      </c>
      <c r="AC399" s="62">
        <f t="shared" si="183"/>
        <v>0</v>
      </c>
      <c r="AE399" s="104">
        <v>10260501105</v>
      </c>
      <c r="AF399" s="119" t="s">
        <v>1055</v>
      </c>
      <c r="AG399" s="132"/>
    </row>
    <row r="400" spans="1:33" x14ac:dyDescent="0.25">
      <c r="A400" s="60">
        <v>10260501106</v>
      </c>
      <c r="B400" s="61" t="s">
        <v>1056</v>
      </c>
      <c r="C400" s="62">
        <v>0</v>
      </c>
      <c r="D400" s="62">
        <v>0</v>
      </c>
      <c r="E400" s="62">
        <v>0</v>
      </c>
      <c r="F400" s="62">
        <v>0</v>
      </c>
      <c r="G400" s="62">
        <v>0</v>
      </c>
      <c r="H400" s="62">
        <v>0</v>
      </c>
      <c r="I400" s="62">
        <v>0</v>
      </c>
      <c r="J400" s="62">
        <v>0</v>
      </c>
      <c r="K400" s="62">
        <v>7156506470.9400005</v>
      </c>
      <c r="L400" s="62">
        <v>0</v>
      </c>
      <c r="M400" s="62">
        <v>0</v>
      </c>
      <c r="N400" s="62">
        <v>0</v>
      </c>
      <c r="O400" s="62">
        <f t="shared" si="182"/>
        <v>7156506470.9400005</v>
      </c>
      <c r="Q400" s="62"/>
      <c r="R400" s="62">
        <v>0</v>
      </c>
      <c r="S400" s="62">
        <v>0</v>
      </c>
      <c r="T400" s="62">
        <v>0</v>
      </c>
      <c r="U400" s="62">
        <v>0</v>
      </c>
      <c r="V400" s="62">
        <v>0</v>
      </c>
      <c r="W400" s="62">
        <v>0</v>
      </c>
      <c r="X400" s="62">
        <v>0</v>
      </c>
      <c r="Y400" s="62">
        <v>0</v>
      </c>
      <c r="Z400" s="62">
        <v>0</v>
      </c>
      <c r="AA400" s="62">
        <v>0</v>
      </c>
      <c r="AB400" s="62">
        <v>0</v>
      </c>
      <c r="AC400" s="62">
        <f t="shared" si="183"/>
        <v>0</v>
      </c>
      <c r="AE400" s="119">
        <v>10260501106</v>
      </c>
      <c r="AF400" s="119" t="s">
        <v>1056</v>
      </c>
      <c r="AG400" s="132"/>
    </row>
    <row r="401" spans="1:33" x14ac:dyDescent="0.25">
      <c r="A401" s="60">
        <v>10260501107</v>
      </c>
      <c r="B401" s="61" t="s">
        <v>1058</v>
      </c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>
        <f t="shared" si="182"/>
        <v>0</v>
      </c>
      <c r="Q401" s="62"/>
      <c r="R401" s="62">
        <v>0</v>
      </c>
      <c r="S401" s="62">
        <v>0</v>
      </c>
      <c r="T401" s="62">
        <v>0</v>
      </c>
      <c r="U401" s="62">
        <v>0</v>
      </c>
      <c r="V401" s="62">
        <v>0</v>
      </c>
      <c r="W401" s="62">
        <v>0</v>
      </c>
      <c r="X401" s="62">
        <v>0</v>
      </c>
      <c r="Y401" s="62">
        <v>0</v>
      </c>
      <c r="Z401" s="62">
        <v>0</v>
      </c>
      <c r="AA401" s="62">
        <v>0</v>
      </c>
      <c r="AB401" s="62">
        <v>0</v>
      </c>
      <c r="AC401" s="62">
        <f t="shared" si="183"/>
        <v>0</v>
      </c>
      <c r="AE401" s="104">
        <v>10260501107</v>
      </c>
      <c r="AF401" s="104" t="s">
        <v>1058</v>
      </c>
      <c r="AG401" s="132"/>
    </row>
    <row r="402" spans="1:33" x14ac:dyDescent="0.25">
      <c r="A402" s="52">
        <v>10260502</v>
      </c>
      <c r="B402" s="53" t="s">
        <v>1285</v>
      </c>
      <c r="C402" s="54">
        <f t="shared" ref="C402:N402" si="198">+C403</f>
        <v>0</v>
      </c>
      <c r="D402" s="54">
        <f t="shared" si="198"/>
        <v>0</v>
      </c>
      <c r="E402" s="54">
        <f t="shared" si="198"/>
        <v>0</v>
      </c>
      <c r="F402" s="54">
        <f t="shared" si="198"/>
        <v>0</v>
      </c>
      <c r="G402" s="54">
        <f t="shared" si="198"/>
        <v>0</v>
      </c>
      <c r="H402" s="54">
        <f t="shared" si="198"/>
        <v>0</v>
      </c>
      <c r="I402" s="54">
        <f t="shared" si="198"/>
        <v>0</v>
      </c>
      <c r="J402" s="54">
        <f t="shared" si="198"/>
        <v>0</v>
      </c>
      <c r="K402" s="54">
        <f t="shared" si="198"/>
        <v>0</v>
      </c>
      <c r="L402" s="54">
        <f t="shared" si="198"/>
        <v>0</v>
      </c>
      <c r="M402" s="54">
        <f t="shared" si="198"/>
        <v>0</v>
      </c>
      <c r="N402" s="54">
        <f t="shared" si="198"/>
        <v>0</v>
      </c>
      <c r="O402" s="54">
        <f t="shared" si="182"/>
        <v>0</v>
      </c>
      <c r="Q402" s="54"/>
      <c r="R402" s="54">
        <f t="shared" ref="R402:AB402" si="199">+R403</f>
        <v>0</v>
      </c>
      <c r="S402" s="54">
        <f t="shared" si="199"/>
        <v>0</v>
      </c>
      <c r="T402" s="54">
        <f t="shared" si="199"/>
        <v>0</v>
      </c>
      <c r="U402" s="54">
        <f t="shared" si="199"/>
        <v>0</v>
      </c>
      <c r="V402" s="54">
        <f t="shared" si="199"/>
        <v>0</v>
      </c>
      <c r="W402" s="54">
        <f t="shared" si="199"/>
        <v>0</v>
      </c>
      <c r="X402" s="54">
        <f t="shared" si="199"/>
        <v>0</v>
      </c>
      <c r="Y402" s="54">
        <f t="shared" si="199"/>
        <v>0</v>
      </c>
      <c r="Z402" s="54">
        <f t="shared" si="199"/>
        <v>0</v>
      </c>
      <c r="AA402" s="54">
        <f t="shared" si="199"/>
        <v>0</v>
      </c>
      <c r="AB402" s="54">
        <f t="shared" si="199"/>
        <v>0</v>
      </c>
      <c r="AC402" s="54">
        <f t="shared" si="183"/>
        <v>0</v>
      </c>
      <c r="AE402" s="104"/>
      <c r="AF402" s="104"/>
      <c r="AG402" s="132"/>
    </row>
    <row r="403" spans="1:33" x14ac:dyDescent="0.25">
      <c r="A403" s="57">
        <v>102605021</v>
      </c>
      <c r="B403" s="58" t="s">
        <v>1285</v>
      </c>
      <c r="C403" s="55">
        <f t="shared" ref="C403:N403" si="200">+C404+C405</f>
        <v>0</v>
      </c>
      <c r="D403" s="55">
        <f t="shared" si="200"/>
        <v>0</v>
      </c>
      <c r="E403" s="55">
        <f t="shared" si="200"/>
        <v>0</v>
      </c>
      <c r="F403" s="55">
        <f t="shared" si="200"/>
        <v>0</v>
      </c>
      <c r="G403" s="55">
        <f t="shared" si="200"/>
        <v>0</v>
      </c>
      <c r="H403" s="55">
        <f t="shared" si="200"/>
        <v>0</v>
      </c>
      <c r="I403" s="55">
        <f t="shared" si="200"/>
        <v>0</v>
      </c>
      <c r="J403" s="55">
        <f t="shared" si="200"/>
        <v>0</v>
      </c>
      <c r="K403" s="55">
        <f t="shared" si="200"/>
        <v>0</v>
      </c>
      <c r="L403" s="55">
        <f t="shared" si="200"/>
        <v>0</v>
      </c>
      <c r="M403" s="55">
        <f t="shared" si="200"/>
        <v>0</v>
      </c>
      <c r="N403" s="55">
        <f t="shared" si="200"/>
        <v>0</v>
      </c>
      <c r="O403" s="55">
        <f t="shared" si="182"/>
        <v>0</v>
      </c>
      <c r="Q403" s="55"/>
      <c r="R403" s="55">
        <f t="shared" ref="R403:AB403" si="201">+R404+R405</f>
        <v>0</v>
      </c>
      <c r="S403" s="55">
        <f t="shared" si="201"/>
        <v>0</v>
      </c>
      <c r="T403" s="55">
        <f t="shared" si="201"/>
        <v>0</v>
      </c>
      <c r="U403" s="55">
        <f t="shared" si="201"/>
        <v>0</v>
      </c>
      <c r="V403" s="55">
        <f t="shared" si="201"/>
        <v>0</v>
      </c>
      <c r="W403" s="55">
        <f t="shared" si="201"/>
        <v>0</v>
      </c>
      <c r="X403" s="55">
        <f t="shared" si="201"/>
        <v>0</v>
      </c>
      <c r="Y403" s="55">
        <f t="shared" si="201"/>
        <v>0</v>
      </c>
      <c r="Z403" s="55">
        <f t="shared" si="201"/>
        <v>0</v>
      </c>
      <c r="AA403" s="55">
        <f t="shared" si="201"/>
        <v>0</v>
      </c>
      <c r="AB403" s="55">
        <f t="shared" si="201"/>
        <v>0</v>
      </c>
      <c r="AC403" s="55">
        <f t="shared" si="183"/>
        <v>0</v>
      </c>
      <c r="AE403" s="104"/>
      <c r="AF403" s="104"/>
      <c r="AG403" s="132"/>
    </row>
    <row r="404" spans="1:33" x14ac:dyDescent="0.25">
      <c r="A404" s="60">
        <v>10260502101</v>
      </c>
      <c r="B404" s="61" t="s">
        <v>1058</v>
      </c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>
        <f t="shared" si="182"/>
        <v>0</v>
      </c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>
        <f t="shared" si="183"/>
        <v>0</v>
      </c>
      <c r="AE404" s="104"/>
      <c r="AF404" s="104"/>
      <c r="AG404" s="132"/>
    </row>
    <row r="405" spans="1:33" x14ac:dyDescent="0.25">
      <c r="A405" s="60">
        <v>10260502102</v>
      </c>
      <c r="B405" s="61" t="s">
        <v>1286</v>
      </c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>
        <f t="shared" si="182"/>
        <v>0</v>
      </c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>
        <f t="shared" si="183"/>
        <v>0</v>
      </c>
      <c r="AE405" s="104"/>
      <c r="AF405" s="104"/>
      <c r="AG405" s="132"/>
    </row>
    <row r="406" spans="1:33" x14ac:dyDescent="0.25">
      <c r="A406" s="52">
        <v>1027</v>
      </c>
      <c r="B406" s="53" t="s">
        <v>1287</v>
      </c>
      <c r="C406" s="54">
        <f t="shared" ref="C406:N409" si="202">+C407</f>
        <v>0</v>
      </c>
      <c r="D406" s="54">
        <f t="shared" si="202"/>
        <v>0</v>
      </c>
      <c r="E406" s="54">
        <f t="shared" si="202"/>
        <v>0</v>
      </c>
      <c r="F406" s="54">
        <f t="shared" si="202"/>
        <v>0</v>
      </c>
      <c r="G406" s="54">
        <f t="shared" si="202"/>
        <v>0</v>
      </c>
      <c r="H406" s="54">
        <f t="shared" si="202"/>
        <v>0</v>
      </c>
      <c r="I406" s="54">
        <f t="shared" si="202"/>
        <v>0</v>
      </c>
      <c r="J406" s="54">
        <f t="shared" si="202"/>
        <v>0</v>
      </c>
      <c r="K406" s="54">
        <f t="shared" si="202"/>
        <v>0</v>
      </c>
      <c r="L406" s="54">
        <f t="shared" si="202"/>
        <v>0</v>
      </c>
      <c r="M406" s="54">
        <f t="shared" si="202"/>
        <v>0</v>
      </c>
      <c r="N406" s="54">
        <f t="shared" si="202"/>
        <v>0</v>
      </c>
      <c r="O406" s="54">
        <f t="shared" si="182"/>
        <v>0</v>
      </c>
      <c r="Q406" s="54"/>
      <c r="R406" s="54">
        <f t="shared" ref="R406:AB409" si="203">+R407</f>
        <v>0</v>
      </c>
      <c r="S406" s="54">
        <f t="shared" si="203"/>
        <v>0</v>
      </c>
      <c r="T406" s="54">
        <f t="shared" si="203"/>
        <v>0</v>
      </c>
      <c r="U406" s="54">
        <f t="shared" si="203"/>
        <v>0</v>
      </c>
      <c r="V406" s="54">
        <f t="shared" si="203"/>
        <v>0</v>
      </c>
      <c r="W406" s="54">
        <f t="shared" si="203"/>
        <v>0</v>
      </c>
      <c r="X406" s="54">
        <f t="shared" si="203"/>
        <v>0</v>
      </c>
      <c r="Y406" s="54">
        <f t="shared" si="203"/>
        <v>0</v>
      </c>
      <c r="Z406" s="54">
        <f t="shared" si="203"/>
        <v>0</v>
      </c>
      <c r="AA406" s="54">
        <f t="shared" si="203"/>
        <v>0</v>
      </c>
      <c r="AB406" s="54">
        <f t="shared" si="203"/>
        <v>0</v>
      </c>
      <c r="AC406" s="54">
        <f t="shared" si="183"/>
        <v>0</v>
      </c>
      <c r="AE406" s="104"/>
      <c r="AF406" s="104"/>
      <c r="AG406" s="132"/>
    </row>
    <row r="407" spans="1:33" x14ac:dyDescent="0.25">
      <c r="A407" s="57">
        <v>102701</v>
      </c>
      <c r="B407" s="58" t="s">
        <v>1287</v>
      </c>
      <c r="C407" s="55">
        <f t="shared" si="202"/>
        <v>0</v>
      </c>
      <c r="D407" s="55">
        <f t="shared" si="202"/>
        <v>0</v>
      </c>
      <c r="E407" s="55">
        <f t="shared" si="202"/>
        <v>0</v>
      </c>
      <c r="F407" s="55">
        <f t="shared" si="202"/>
        <v>0</v>
      </c>
      <c r="G407" s="55">
        <f t="shared" si="202"/>
        <v>0</v>
      </c>
      <c r="H407" s="55">
        <f t="shared" si="202"/>
        <v>0</v>
      </c>
      <c r="I407" s="55">
        <f t="shared" si="202"/>
        <v>0</v>
      </c>
      <c r="J407" s="55">
        <f t="shared" si="202"/>
        <v>0</v>
      </c>
      <c r="K407" s="55">
        <f t="shared" si="202"/>
        <v>0</v>
      </c>
      <c r="L407" s="55">
        <f t="shared" si="202"/>
        <v>0</v>
      </c>
      <c r="M407" s="55">
        <f t="shared" si="202"/>
        <v>0</v>
      </c>
      <c r="N407" s="55">
        <f t="shared" si="202"/>
        <v>0</v>
      </c>
      <c r="O407" s="55">
        <f t="shared" si="182"/>
        <v>0</v>
      </c>
      <c r="Q407" s="55"/>
      <c r="R407" s="55">
        <f t="shared" si="203"/>
        <v>0</v>
      </c>
      <c r="S407" s="55">
        <f t="shared" si="203"/>
        <v>0</v>
      </c>
      <c r="T407" s="55">
        <f t="shared" si="203"/>
        <v>0</v>
      </c>
      <c r="U407" s="55">
        <f t="shared" si="203"/>
        <v>0</v>
      </c>
      <c r="V407" s="55">
        <f t="shared" si="203"/>
        <v>0</v>
      </c>
      <c r="W407" s="55">
        <f t="shared" si="203"/>
        <v>0</v>
      </c>
      <c r="X407" s="55">
        <f t="shared" si="203"/>
        <v>0</v>
      </c>
      <c r="Y407" s="55">
        <f t="shared" si="203"/>
        <v>0</v>
      </c>
      <c r="Z407" s="55">
        <f t="shared" si="203"/>
        <v>0</v>
      </c>
      <c r="AA407" s="55">
        <f t="shared" si="203"/>
        <v>0</v>
      </c>
      <c r="AB407" s="55">
        <f t="shared" si="203"/>
        <v>0</v>
      </c>
      <c r="AC407" s="55">
        <f t="shared" si="183"/>
        <v>0</v>
      </c>
      <c r="AE407" s="104"/>
      <c r="AF407" s="104"/>
      <c r="AG407" s="132"/>
    </row>
    <row r="408" spans="1:33" x14ac:dyDescent="0.25">
      <c r="A408" s="57">
        <v>10270101</v>
      </c>
      <c r="B408" s="58" t="s">
        <v>1287</v>
      </c>
      <c r="C408" s="55">
        <f t="shared" si="202"/>
        <v>0</v>
      </c>
      <c r="D408" s="55">
        <f t="shared" si="202"/>
        <v>0</v>
      </c>
      <c r="E408" s="55">
        <f t="shared" si="202"/>
        <v>0</v>
      </c>
      <c r="F408" s="55">
        <f t="shared" si="202"/>
        <v>0</v>
      </c>
      <c r="G408" s="55">
        <f t="shared" si="202"/>
        <v>0</v>
      </c>
      <c r="H408" s="55">
        <f t="shared" si="202"/>
        <v>0</v>
      </c>
      <c r="I408" s="55">
        <f t="shared" si="202"/>
        <v>0</v>
      </c>
      <c r="J408" s="55">
        <f t="shared" si="202"/>
        <v>0</v>
      </c>
      <c r="K408" s="55">
        <f t="shared" si="202"/>
        <v>0</v>
      </c>
      <c r="L408" s="55">
        <f t="shared" si="202"/>
        <v>0</v>
      </c>
      <c r="M408" s="55">
        <f t="shared" si="202"/>
        <v>0</v>
      </c>
      <c r="N408" s="55">
        <f t="shared" si="202"/>
        <v>0</v>
      </c>
      <c r="O408" s="55">
        <f t="shared" si="182"/>
        <v>0</v>
      </c>
      <c r="Q408" s="55"/>
      <c r="R408" s="55">
        <f t="shared" si="203"/>
        <v>0</v>
      </c>
      <c r="S408" s="55">
        <f t="shared" si="203"/>
        <v>0</v>
      </c>
      <c r="T408" s="55">
        <f t="shared" si="203"/>
        <v>0</v>
      </c>
      <c r="U408" s="55">
        <f t="shared" si="203"/>
        <v>0</v>
      </c>
      <c r="V408" s="55">
        <f t="shared" si="203"/>
        <v>0</v>
      </c>
      <c r="W408" s="55">
        <f t="shared" si="203"/>
        <v>0</v>
      </c>
      <c r="X408" s="55">
        <f t="shared" si="203"/>
        <v>0</v>
      </c>
      <c r="Y408" s="55">
        <f t="shared" si="203"/>
        <v>0</v>
      </c>
      <c r="Z408" s="55">
        <f t="shared" si="203"/>
        <v>0</v>
      </c>
      <c r="AA408" s="55">
        <f t="shared" si="203"/>
        <v>0</v>
      </c>
      <c r="AB408" s="55">
        <f t="shared" si="203"/>
        <v>0</v>
      </c>
      <c r="AC408" s="55">
        <f t="shared" si="183"/>
        <v>0</v>
      </c>
      <c r="AE408" s="104"/>
      <c r="AF408" s="104"/>
      <c r="AG408" s="132"/>
    </row>
    <row r="409" spans="1:33" x14ac:dyDescent="0.25">
      <c r="A409" s="57">
        <v>102701011</v>
      </c>
      <c r="B409" s="58" t="s">
        <v>1287</v>
      </c>
      <c r="C409" s="55">
        <f t="shared" si="202"/>
        <v>0</v>
      </c>
      <c r="D409" s="55">
        <f t="shared" si="202"/>
        <v>0</v>
      </c>
      <c r="E409" s="55">
        <f t="shared" si="202"/>
        <v>0</v>
      </c>
      <c r="F409" s="55">
        <f t="shared" si="202"/>
        <v>0</v>
      </c>
      <c r="G409" s="55">
        <f t="shared" si="202"/>
        <v>0</v>
      </c>
      <c r="H409" s="55">
        <f t="shared" si="202"/>
        <v>0</v>
      </c>
      <c r="I409" s="55">
        <f t="shared" si="202"/>
        <v>0</v>
      </c>
      <c r="J409" s="55">
        <f t="shared" si="202"/>
        <v>0</v>
      </c>
      <c r="K409" s="55">
        <f t="shared" si="202"/>
        <v>0</v>
      </c>
      <c r="L409" s="55">
        <f t="shared" si="202"/>
        <v>0</v>
      </c>
      <c r="M409" s="55">
        <f t="shared" si="202"/>
        <v>0</v>
      </c>
      <c r="N409" s="55">
        <f t="shared" si="202"/>
        <v>0</v>
      </c>
      <c r="O409" s="55">
        <f t="shared" si="182"/>
        <v>0</v>
      </c>
      <c r="Q409" s="55"/>
      <c r="R409" s="55">
        <f t="shared" si="203"/>
        <v>0</v>
      </c>
      <c r="S409" s="55">
        <f t="shared" si="203"/>
        <v>0</v>
      </c>
      <c r="T409" s="55">
        <f t="shared" si="203"/>
        <v>0</v>
      </c>
      <c r="U409" s="55">
        <f t="shared" si="203"/>
        <v>0</v>
      </c>
      <c r="V409" s="55">
        <f t="shared" si="203"/>
        <v>0</v>
      </c>
      <c r="W409" s="55">
        <f t="shared" si="203"/>
        <v>0</v>
      </c>
      <c r="X409" s="55">
        <f t="shared" si="203"/>
        <v>0</v>
      </c>
      <c r="Y409" s="55">
        <f t="shared" si="203"/>
        <v>0</v>
      </c>
      <c r="Z409" s="55">
        <f t="shared" si="203"/>
        <v>0</v>
      </c>
      <c r="AA409" s="55">
        <f t="shared" si="203"/>
        <v>0</v>
      </c>
      <c r="AB409" s="55">
        <f t="shared" si="203"/>
        <v>0</v>
      </c>
      <c r="AC409" s="55">
        <f t="shared" si="183"/>
        <v>0</v>
      </c>
      <c r="AE409" s="104"/>
      <c r="AF409" s="104"/>
      <c r="AG409" s="132"/>
    </row>
    <row r="410" spans="1:33" x14ac:dyDescent="0.25">
      <c r="A410" s="60">
        <v>10270101101</v>
      </c>
      <c r="B410" s="61" t="s">
        <v>1287</v>
      </c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>
        <f t="shared" si="182"/>
        <v>0</v>
      </c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>
        <f t="shared" si="183"/>
        <v>0</v>
      </c>
      <c r="AE410" s="104"/>
      <c r="AF410" s="104"/>
      <c r="AG410" s="132"/>
    </row>
    <row r="411" spans="1:33" x14ac:dyDescent="0.25">
      <c r="A411" s="52">
        <v>2</v>
      </c>
      <c r="B411" s="53" t="s">
        <v>1060</v>
      </c>
      <c r="C411" s="54">
        <f t="shared" ref="C411:N411" si="204">+C412+C435+C441+C477+C483+C489+C517+C523+C529+C535</f>
        <v>41871628.357299998</v>
      </c>
      <c r="D411" s="54">
        <f t="shared" si="204"/>
        <v>41871628.357299998</v>
      </c>
      <c r="E411" s="54">
        <f t="shared" si="204"/>
        <v>41871628.357299998</v>
      </c>
      <c r="F411" s="54">
        <f t="shared" si="204"/>
        <v>41871628.357299998</v>
      </c>
      <c r="G411" s="54">
        <f t="shared" si="204"/>
        <v>41871628.357299998</v>
      </c>
      <c r="H411" s="54">
        <f t="shared" si="204"/>
        <v>41871628.357299998</v>
      </c>
      <c r="I411" s="54">
        <f t="shared" si="204"/>
        <v>41871628.357299998</v>
      </c>
      <c r="J411" s="54">
        <f t="shared" si="204"/>
        <v>41871628.357299998</v>
      </c>
      <c r="K411" s="54">
        <f t="shared" si="204"/>
        <v>41871628.357299998</v>
      </c>
      <c r="L411" s="54">
        <f t="shared" si="204"/>
        <v>41871628.357299998</v>
      </c>
      <c r="M411" s="54">
        <f t="shared" si="204"/>
        <v>41871628.357299998</v>
      </c>
      <c r="N411" s="54">
        <f t="shared" si="204"/>
        <v>41871628.357299998</v>
      </c>
      <c r="O411" s="54">
        <f t="shared" si="182"/>
        <v>502459540.28759986</v>
      </c>
      <c r="Q411" s="54">
        <v>217810058.90999997</v>
      </c>
      <c r="R411" s="54">
        <f t="shared" ref="R411:AB411" si="205">+R412+R435+R441+R477+R483+R489+R517+R523+R529+R535</f>
        <v>0</v>
      </c>
      <c r="S411" s="54">
        <f t="shared" si="205"/>
        <v>0</v>
      </c>
      <c r="T411" s="54">
        <f t="shared" si="205"/>
        <v>0</v>
      </c>
      <c r="U411" s="54">
        <f t="shared" si="205"/>
        <v>0</v>
      </c>
      <c r="V411" s="54">
        <f t="shared" si="205"/>
        <v>0</v>
      </c>
      <c r="W411" s="54">
        <f t="shared" si="205"/>
        <v>0</v>
      </c>
      <c r="X411" s="54">
        <f t="shared" si="205"/>
        <v>0</v>
      </c>
      <c r="Y411" s="54">
        <f t="shared" si="205"/>
        <v>0</v>
      </c>
      <c r="Z411" s="54">
        <f t="shared" si="205"/>
        <v>0</v>
      </c>
      <c r="AA411" s="54">
        <f t="shared" si="205"/>
        <v>0</v>
      </c>
      <c r="AB411" s="54">
        <f t="shared" si="205"/>
        <v>0</v>
      </c>
      <c r="AC411" s="54">
        <f t="shared" si="183"/>
        <v>217810058.90999997</v>
      </c>
      <c r="AE411" s="149" t="s">
        <v>1057</v>
      </c>
      <c r="AF411" s="149" t="s">
        <v>1060</v>
      </c>
      <c r="AG411" s="159">
        <v>217810058.90999997</v>
      </c>
    </row>
    <row r="412" spans="1:33" x14ac:dyDescent="0.25">
      <c r="A412" s="57">
        <v>201</v>
      </c>
      <c r="B412" s="58" t="s">
        <v>1288</v>
      </c>
      <c r="C412" s="55">
        <f t="shared" ref="C412:N412" si="206">+C413+C422</f>
        <v>0</v>
      </c>
      <c r="D412" s="55">
        <f t="shared" si="206"/>
        <v>0</v>
      </c>
      <c r="E412" s="55">
        <f t="shared" si="206"/>
        <v>0</v>
      </c>
      <c r="F412" s="55">
        <f t="shared" si="206"/>
        <v>0</v>
      </c>
      <c r="G412" s="55">
        <f t="shared" si="206"/>
        <v>0</v>
      </c>
      <c r="H412" s="55">
        <f t="shared" si="206"/>
        <v>0</v>
      </c>
      <c r="I412" s="55">
        <f t="shared" si="206"/>
        <v>0</v>
      </c>
      <c r="J412" s="55">
        <f t="shared" si="206"/>
        <v>0</v>
      </c>
      <c r="K412" s="55">
        <f t="shared" si="206"/>
        <v>0</v>
      </c>
      <c r="L412" s="55">
        <f t="shared" si="206"/>
        <v>0</v>
      </c>
      <c r="M412" s="55">
        <f t="shared" si="206"/>
        <v>0</v>
      </c>
      <c r="N412" s="55">
        <f t="shared" si="206"/>
        <v>0</v>
      </c>
      <c r="O412" s="55">
        <f t="shared" si="182"/>
        <v>0</v>
      </c>
      <c r="Q412" s="55"/>
      <c r="R412" s="55">
        <f t="shared" ref="R412:AB412" si="207">+R413+R422</f>
        <v>0</v>
      </c>
      <c r="S412" s="55">
        <f t="shared" si="207"/>
        <v>0</v>
      </c>
      <c r="T412" s="55">
        <f t="shared" si="207"/>
        <v>0</v>
      </c>
      <c r="U412" s="55">
        <f t="shared" si="207"/>
        <v>0</v>
      </c>
      <c r="V412" s="55">
        <f t="shared" si="207"/>
        <v>0</v>
      </c>
      <c r="W412" s="55">
        <f t="shared" si="207"/>
        <v>0</v>
      </c>
      <c r="X412" s="55">
        <f t="shared" si="207"/>
        <v>0</v>
      </c>
      <c r="Y412" s="55">
        <f t="shared" si="207"/>
        <v>0</v>
      </c>
      <c r="Z412" s="55">
        <f t="shared" si="207"/>
        <v>0</v>
      </c>
      <c r="AA412" s="55">
        <f t="shared" si="207"/>
        <v>0</v>
      </c>
      <c r="AB412" s="55">
        <f t="shared" si="207"/>
        <v>0</v>
      </c>
      <c r="AC412" s="55">
        <f t="shared" si="183"/>
        <v>0</v>
      </c>
      <c r="AE412" s="149"/>
      <c r="AF412" s="149"/>
      <c r="AG412" s="159"/>
    </row>
    <row r="413" spans="1:33" x14ac:dyDescent="0.25">
      <c r="A413" s="57">
        <v>2011</v>
      </c>
      <c r="B413" s="58" t="s">
        <v>1289</v>
      </c>
      <c r="C413" s="55">
        <f t="shared" ref="C413:N413" si="208">+C414+C418</f>
        <v>0</v>
      </c>
      <c r="D413" s="55">
        <f t="shared" si="208"/>
        <v>0</v>
      </c>
      <c r="E413" s="55">
        <f t="shared" si="208"/>
        <v>0</v>
      </c>
      <c r="F413" s="55">
        <f t="shared" si="208"/>
        <v>0</v>
      </c>
      <c r="G413" s="55">
        <f t="shared" si="208"/>
        <v>0</v>
      </c>
      <c r="H413" s="55">
        <f t="shared" si="208"/>
        <v>0</v>
      </c>
      <c r="I413" s="55">
        <f t="shared" si="208"/>
        <v>0</v>
      </c>
      <c r="J413" s="55">
        <f t="shared" si="208"/>
        <v>0</v>
      </c>
      <c r="K413" s="55">
        <f t="shared" si="208"/>
        <v>0</v>
      </c>
      <c r="L413" s="55">
        <f t="shared" si="208"/>
        <v>0</v>
      </c>
      <c r="M413" s="55">
        <f t="shared" si="208"/>
        <v>0</v>
      </c>
      <c r="N413" s="55">
        <f t="shared" si="208"/>
        <v>0</v>
      </c>
      <c r="O413" s="55">
        <f t="shared" si="182"/>
        <v>0</v>
      </c>
      <c r="Q413" s="55"/>
      <c r="R413" s="55">
        <f t="shared" ref="R413:AB413" si="209">+R414+R418</f>
        <v>0</v>
      </c>
      <c r="S413" s="55">
        <f t="shared" si="209"/>
        <v>0</v>
      </c>
      <c r="T413" s="55">
        <f t="shared" si="209"/>
        <v>0</v>
      </c>
      <c r="U413" s="55">
        <f t="shared" si="209"/>
        <v>0</v>
      </c>
      <c r="V413" s="55">
        <f t="shared" si="209"/>
        <v>0</v>
      </c>
      <c r="W413" s="55">
        <f t="shared" si="209"/>
        <v>0</v>
      </c>
      <c r="X413" s="55">
        <f t="shared" si="209"/>
        <v>0</v>
      </c>
      <c r="Y413" s="55">
        <f t="shared" si="209"/>
        <v>0</v>
      </c>
      <c r="Z413" s="55">
        <f t="shared" si="209"/>
        <v>0</v>
      </c>
      <c r="AA413" s="55">
        <f t="shared" si="209"/>
        <v>0</v>
      </c>
      <c r="AB413" s="55">
        <f t="shared" si="209"/>
        <v>0</v>
      </c>
      <c r="AC413" s="55">
        <f t="shared" si="183"/>
        <v>0</v>
      </c>
      <c r="AE413" s="149"/>
      <c r="AF413" s="149"/>
      <c r="AG413" s="159"/>
    </row>
    <row r="414" spans="1:33" x14ac:dyDescent="0.25">
      <c r="A414" s="57">
        <v>201101</v>
      </c>
      <c r="B414" s="58" t="s">
        <v>1290</v>
      </c>
      <c r="C414" s="55">
        <f t="shared" ref="C414:N416" si="210">+C415</f>
        <v>0</v>
      </c>
      <c r="D414" s="55">
        <f t="shared" si="210"/>
        <v>0</v>
      </c>
      <c r="E414" s="55">
        <f t="shared" si="210"/>
        <v>0</v>
      </c>
      <c r="F414" s="55">
        <f t="shared" si="210"/>
        <v>0</v>
      </c>
      <c r="G414" s="55">
        <f t="shared" si="210"/>
        <v>0</v>
      </c>
      <c r="H414" s="55">
        <f t="shared" si="210"/>
        <v>0</v>
      </c>
      <c r="I414" s="55">
        <f t="shared" si="210"/>
        <v>0</v>
      </c>
      <c r="J414" s="55">
        <f t="shared" si="210"/>
        <v>0</v>
      </c>
      <c r="K414" s="55">
        <f t="shared" si="210"/>
        <v>0</v>
      </c>
      <c r="L414" s="55">
        <f t="shared" si="210"/>
        <v>0</v>
      </c>
      <c r="M414" s="55">
        <f t="shared" si="210"/>
        <v>0</v>
      </c>
      <c r="N414" s="55">
        <f t="shared" si="210"/>
        <v>0</v>
      </c>
      <c r="O414" s="55">
        <f t="shared" si="182"/>
        <v>0</v>
      </c>
      <c r="Q414" s="55"/>
      <c r="R414" s="55">
        <f t="shared" ref="R414:AB416" si="211">+R415</f>
        <v>0</v>
      </c>
      <c r="S414" s="55">
        <f t="shared" si="211"/>
        <v>0</v>
      </c>
      <c r="T414" s="55">
        <f t="shared" si="211"/>
        <v>0</v>
      </c>
      <c r="U414" s="55">
        <f t="shared" si="211"/>
        <v>0</v>
      </c>
      <c r="V414" s="55">
        <f t="shared" si="211"/>
        <v>0</v>
      </c>
      <c r="W414" s="55">
        <f t="shared" si="211"/>
        <v>0</v>
      </c>
      <c r="X414" s="55">
        <f t="shared" si="211"/>
        <v>0</v>
      </c>
      <c r="Y414" s="55">
        <f t="shared" si="211"/>
        <v>0</v>
      </c>
      <c r="Z414" s="55">
        <f t="shared" si="211"/>
        <v>0</v>
      </c>
      <c r="AA414" s="55">
        <f t="shared" si="211"/>
        <v>0</v>
      </c>
      <c r="AB414" s="55">
        <f t="shared" si="211"/>
        <v>0</v>
      </c>
      <c r="AC414" s="55">
        <f t="shared" si="183"/>
        <v>0</v>
      </c>
      <c r="AE414" s="149"/>
      <c r="AF414" s="149"/>
      <c r="AG414" s="159"/>
    </row>
    <row r="415" spans="1:33" x14ac:dyDescent="0.25">
      <c r="A415" s="57">
        <v>20110101</v>
      </c>
      <c r="B415" s="58" t="s">
        <v>1290</v>
      </c>
      <c r="C415" s="55">
        <f t="shared" si="210"/>
        <v>0</v>
      </c>
      <c r="D415" s="55">
        <f t="shared" si="210"/>
        <v>0</v>
      </c>
      <c r="E415" s="55">
        <f t="shared" si="210"/>
        <v>0</v>
      </c>
      <c r="F415" s="55">
        <f t="shared" si="210"/>
        <v>0</v>
      </c>
      <c r="G415" s="55">
        <f t="shared" si="210"/>
        <v>0</v>
      </c>
      <c r="H415" s="55">
        <f t="shared" si="210"/>
        <v>0</v>
      </c>
      <c r="I415" s="55">
        <f t="shared" si="210"/>
        <v>0</v>
      </c>
      <c r="J415" s="55">
        <f t="shared" si="210"/>
        <v>0</v>
      </c>
      <c r="K415" s="55">
        <f t="shared" si="210"/>
        <v>0</v>
      </c>
      <c r="L415" s="55">
        <f t="shared" si="210"/>
        <v>0</v>
      </c>
      <c r="M415" s="55">
        <f t="shared" si="210"/>
        <v>0</v>
      </c>
      <c r="N415" s="55">
        <f t="shared" si="210"/>
        <v>0</v>
      </c>
      <c r="O415" s="55">
        <f t="shared" si="182"/>
        <v>0</v>
      </c>
      <c r="Q415" s="55"/>
      <c r="R415" s="55">
        <f t="shared" si="211"/>
        <v>0</v>
      </c>
      <c r="S415" s="55">
        <f t="shared" si="211"/>
        <v>0</v>
      </c>
      <c r="T415" s="55">
        <f t="shared" si="211"/>
        <v>0</v>
      </c>
      <c r="U415" s="55">
        <f t="shared" si="211"/>
        <v>0</v>
      </c>
      <c r="V415" s="55">
        <f t="shared" si="211"/>
        <v>0</v>
      </c>
      <c r="W415" s="55">
        <f t="shared" si="211"/>
        <v>0</v>
      </c>
      <c r="X415" s="55">
        <f t="shared" si="211"/>
        <v>0</v>
      </c>
      <c r="Y415" s="55">
        <f t="shared" si="211"/>
        <v>0</v>
      </c>
      <c r="Z415" s="55">
        <f t="shared" si="211"/>
        <v>0</v>
      </c>
      <c r="AA415" s="55">
        <f t="shared" si="211"/>
        <v>0</v>
      </c>
      <c r="AB415" s="55">
        <f t="shared" si="211"/>
        <v>0</v>
      </c>
      <c r="AC415" s="55">
        <f t="shared" si="183"/>
        <v>0</v>
      </c>
      <c r="AE415" s="149"/>
      <c r="AF415" s="149"/>
      <c r="AG415" s="159"/>
    </row>
    <row r="416" spans="1:33" x14ac:dyDescent="0.25">
      <c r="A416" s="57">
        <v>201101011</v>
      </c>
      <c r="B416" s="58" t="s">
        <v>1290</v>
      </c>
      <c r="C416" s="55">
        <f t="shared" si="210"/>
        <v>0</v>
      </c>
      <c r="D416" s="55">
        <f t="shared" si="210"/>
        <v>0</v>
      </c>
      <c r="E416" s="55">
        <f t="shared" si="210"/>
        <v>0</v>
      </c>
      <c r="F416" s="55">
        <f t="shared" si="210"/>
        <v>0</v>
      </c>
      <c r="G416" s="55">
        <f t="shared" si="210"/>
        <v>0</v>
      </c>
      <c r="H416" s="55">
        <f t="shared" si="210"/>
        <v>0</v>
      </c>
      <c r="I416" s="55">
        <f t="shared" si="210"/>
        <v>0</v>
      </c>
      <c r="J416" s="55">
        <f t="shared" si="210"/>
        <v>0</v>
      </c>
      <c r="K416" s="55">
        <f t="shared" si="210"/>
        <v>0</v>
      </c>
      <c r="L416" s="55">
        <f t="shared" si="210"/>
        <v>0</v>
      </c>
      <c r="M416" s="55">
        <f t="shared" si="210"/>
        <v>0</v>
      </c>
      <c r="N416" s="55">
        <f t="shared" si="210"/>
        <v>0</v>
      </c>
      <c r="O416" s="55">
        <f t="shared" si="182"/>
        <v>0</v>
      </c>
      <c r="Q416" s="55"/>
      <c r="R416" s="55">
        <f t="shared" si="211"/>
        <v>0</v>
      </c>
      <c r="S416" s="55">
        <f t="shared" si="211"/>
        <v>0</v>
      </c>
      <c r="T416" s="55">
        <f t="shared" si="211"/>
        <v>0</v>
      </c>
      <c r="U416" s="55">
        <f t="shared" si="211"/>
        <v>0</v>
      </c>
      <c r="V416" s="55">
        <f t="shared" si="211"/>
        <v>0</v>
      </c>
      <c r="W416" s="55">
        <f t="shared" si="211"/>
        <v>0</v>
      </c>
      <c r="X416" s="55">
        <f t="shared" si="211"/>
        <v>0</v>
      </c>
      <c r="Y416" s="55">
        <f t="shared" si="211"/>
        <v>0</v>
      </c>
      <c r="Z416" s="55">
        <f t="shared" si="211"/>
        <v>0</v>
      </c>
      <c r="AA416" s="55">
        <f t="shared" si="211"/>
        <v>0</v>
      </c>
      <c r="AB416" s="55">
        <f t="shared" si="211"/>
        <v>0</v>
      </c>
      <c r="AC416" s="55">
        <f t="shared" si="183"/>
        <v>0</v>
      </c>
      <c r="AE416" s="149"/>
      <c r="AF416" s="149"/>
      <c r="AG416" s="159"/>
    </row>
    <row r="417" spans="1:33" x14ac:dyDescent="0.25">
      <c r="A417" s="60">
        <v>20110101101</v>
      </c>
      <c r="B417" s="61" t="s">
        <v>1290</v>
      </c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>
        <f t="shared" si="182"/>
        <v>0</v>
      </c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>
        <f t="shared" si="183"/>
        <v>0</v>
      </c>
      <c r="AE417" s="149"/>
      <c r="AF417" s="149"/>
      <c r="AG417" s="159"/>
    </row>
    <row r="418" spans="1:33" x14ac:dyDescent="0.25">
      <c r="A418" s="52">
        <v>201102</v>
      </c>
      <c r="B418" s="53" t="s">
        <v>1291</v>
      </c>
      <c r="C418" s="54">
        <f t="shared" ref="C418:N420" si="212">+C419</f>
        <v>0</v>
      </c>
      <c r="D418" s="54">
        <f t="shared" si="212"/>
        <v>0</v>
      </c>
      <c r="E418" s="54">
        <f t="shared" si="212"/>
        <v>0</v>
      </c>
      <c r="F418" s="54">
        <f t="shared" si="212"/>
        <v>0</v>
      </c>
      <c r="G418" s="54">
        <f t="shared" si="212"/>
        <v>0</v>
      </c>
      <c r="H418" s="54">
        <f t="shared" si="212"/>
        <v>0</v>
      </c>
      <c r="I418" s="54">
        <f t="shared" si="212"/>
        <v>0</v>
      </c>
      <c r="J418" s="54">
        <f t="shared" si="212"/>
        <v>0</v>
      </c>
      <c r="K418" s="54">
        <f t="shared" si="212"/>
        <v>0</v>
      </c>
      <c r="L418" s="54">
        <f t="shared" si="212"/>
        <v>0</v>
      </c>
      <c r="M418" s="54">
        <f t="shared" si="212"/>
        <v>0</v>
      </c>
      <c r="N418" s="54">
        <f t="shared" si="212"/>
        <v>0</v>
      </c>
      <c r="O418" s="54">
        <f t="shared" si="182"/>
        <v>0</v>
      </c>
      <c r="Q418" s="54"/>
      <c r="R418" s="54">
        <f t="shared" ref="R418:AB420" si="213">+R419</f>
        <v>0</v>
      </c>
      <c r="S418" s="54">
        <f t="shared" si="213"/>
        <v>0</v>
      </c>
      <c r="T418" s="54">
        <f t="shared" si="213"/>
        <v>0</v>
      </c>
      <c r="U418" s="54">
        <f t="shared" si="213"/>
        <v>0</v>
      </c>
      <c r="V418" s="54">
        <f t="shared" si="213"/>
        <v>0</v>
      </c>
      <c r="W418" s="54">
        <f t="shared" si="213"/>
        <v>0</v>
      </c>
      <c r="X418" s="54">
        <f t="shared" si="213"/>
        <v>0</v>
      </c>
      <c r="Y418" s="54">
        <f t="shared" si="213"/>
        <v>0</v>
      </c>
      <c r="Z418" s="54">
        <f t="shared" si="213"/>
        <v>0</v>
      </c>
      <c r="AA418" s="54">
        <f t="shared" si="213"/>
        <v>0</v>
      </c>
      <c r="AB418" s="54">
        <f t="shared" si="213"/>
        <v>0</v>
      </c>
      <c r="AC418" s="54">
        <f t="shared" si="183"/>
        <v>0</v>
      </c>
      <c r="AE418" s="149"/>
      <c r="AF418" s="149"/>
      <c r="AG418" s="159"/>
    </row>
    <row r="419" spans="1:33" x14ac:dyDescent="0.25">
      <c r="A419" s="57">
        <v>20110201</v>
      </c>
      <c r="B419" s="58" t="s">
        <v>1291</v>
      </c>
      <c r="C419" s="55">
        <f t="shared" si="212"/>
        <v>0</v>
      </c>
      <c r="D419" s="55">
        <f t="shared" si="212"/>
        <v>0</v>
      </c>
      <c r="E419" s="55">
        <f t="shared" si="212"/>
        <v>0</v>
      </c>
      <c r="F419" s="55">
        <f t="shared" si="212"/>
        <v>0</v>
      </c>
      <c r="G419" s="55">
        <f t="shared" si="212"/>
        <v>0</v>
      </c>
      <c r="H419" s="55">
        <f t="shared" si="212"/>
        <v>0</v>
      </c>
      <c r="I419" s="55">
        <f t="shared" si="212"/>
        <v>0</v>
      </c>
      <c r="J419" s="55">
        <f t="shared" si="212"/>
        <v>0</v>
      </c>
      <c r="K419" s="55">
        <f t="shared" si="212"/>
        <v>0</v>
      </c>
      <c r="L419" s="55">
        <f t="shared" si="212"/>
        <v>0</v>
      </c>
      <c r="M419" s="55">
        <f t="shared" si="212"/>
        <v>0</v>
      </c>
      <c r="N419" s="55">
        <f t="shared" si="212"/>
        <v>0</v>
      </c>
      <c r="O419" s="55">
        <f t="shared" si="182"/>
        <v>0</v>
      </c>
      <c r="Q419" s="55"/>
      <c r="R419" s="55">
        <f t="shared" si="213"/>
        <v>0</v>
      </c>
      <c r="S419" s="55">
        <f t="shared" si="213"/>
        <v>0</v>
      </c>
      <c r="T419" s="55">
        <f t="shared" si="213"/>
        <v>0</v>
      </c>
      <c r="U419" s="55">
        <f t="shared" si="213"/>
        <v>0</v>
      </c>
      <c r="V419" s="55">
        <f t="shared" si="213"/>
        <v>0</v>
      </c>
      <c r="W419" s="55">
        <f t="shared" si="213"/>
        <v>0</v>
      </c>
      <c r="X419" s="55">
        <f t="shared" si="213"/>
        <v>0</v>
      </c>
      <c r="Y419" s="55">
        <f t="shared" si="213"/>
        <v>0</v>
      </c>
      <c r="Z419" s="55">
        <f t="shared" si="213"/>
        <v>0</v>
      </c>
      <c r="AA419" s="55">
        <f t="shared" si="213"/>
        <v>0</v>
      </c>
      <c r="AB419" s="55">
        <f t="shared" si="213"/>
        <v>0</v>
      </c>
      <c r="AC419" s="55">
        <f t="shared" si="183"/>
        <v>0</v>
      </c>
      <c r="AE419" s="149"/>
      <c r="AF419" s="149"/>
      <c r="AG419" s="159"/>
    </row>
    <row r="420" spans="1:33" x14ac:dyDescent="0.25">
      <c r="A420" s="57">
        <v>201102011</v>
      </c>
      <c r="B420" s="58" t="s">
        <v>1291</v>
      </c>
      <c r="C420" s="55">
        <f t="shared" si="212"/>
        <v>0</v>
      </c>
      <c r="D420" s="55">
        <f t="shared" si="212"/>
        <v>0</v>
      </c>
      <c r="E420" s="55">
        <f t="shared" si="212"/>
        <v>0</v>
      </c>
      <c r="F420" s="55">
        <f t="shared" si="212"/>
        <v>0</v>
      </c>
      <c r="G420" s="55">
        <f t="shared" si="212"/>
        <v>0</v>
      </c>
      <c r="H420" s="55">
        <f t="shared" si="212"/>
        <v>0</v>
      </c>
      <c r="I420" s="55">
        <f t="shared" si="212"/>
        <v>0</v>
      </c>
      <c r="J420" s="55">
        <f t="shared" si="212"/>
        <v>0</v>
      </c>
      <c r="K420" s="55">
        <f t="shared" si="212"/>
        <v>0</v>
      </c>
      <c r="L420" s="55">
        <f t="shared" si="212"/>
        <v>0</v>
      </c>
      <c r="M420" s="55">
        <f t="shared" si="212"/>
        <v>0</v>
      </c>
      <c r="N420" s="55">
        <f t="shared" si="212"/>
        <v>0</v>
      </c>
      <c r="O420" s="55">
        <f t="shared" si="182"/>
        <v>0</v>
      </c>
      <c r="Q420" s="55"/>
      <c r="R420" s="55">
        <f t="shared" si="213"/>
        <v>0</v>
      </c>
      <c r="S420" s="55">
        <f t="shared" si="213"/>
        <v>0</v>
      </c>
      <c r="T420" s="55">
        <f t="shared" si="213"/>
        <v>0</v>
      </c>
      <c r="U420" s="55">
        <f t="shared" si="213"/>
        <v>0</v>
      </c>
      <c r="V420" s="55">
        <f t="shared" si="213"/>
        <v>0</v>
      </c>
      <c r="W420" s="55">
        <f t="shared" si="213"/>
        <v>0</v>
      </c>
      <c r="X420" s="55">
        <f t="shared" si="213"/>
        <v>0</v>
      </c>
      <c r="Y420" s="55">
        <f t="shared" si="213"/>
        <v>0</v>
      </c>
      <c r="Z420" s="55">
        <f t="shared" si="213"/>
        <v>0</v>
      </c>
      <c r="AA420" s="55">
        <f t="shared" si="213"/>
        <v>0</v>
      </c>
      <c r="AB420" s="55">
        <f t="shared" si="213"/>
        <v>0</v>
      </c>
      <c r="AC420" s="55">
        <f t="shared" si="183"/>
        <v>0</v>
      </c>
      <c r="AE420" s="149"/>
      <c r="AF420" s="149"/>
      <c r="AG420" s="159"/>
    </row>
    <row r="421" spans="1:33" x14ac:dyDescent="0.25">
      <c r="A421" s="60">
        <v>20110201101</v>
      </c>
      <c r="B421" s="61" t="s">
        <v>1291</v>
      </c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>
        <f t="shared" si="182"/>
        <v>0</v>
      </c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>
        <f t="shared" si="183"/>
        <v>0</v>
      </c>
      <c r="AE421" s="149"/>
      <c r="AF421" s="149"/>
      <c r="AG421" s="159"/>
    </row>
    <row r="422" spans="1:33" x14ac:dyDescent="0.25">
      <c r="A422" s="52">
        <v>2012</v>
      </c>
      <c r="B422" s="53" t="s">
        <v>1292</v>
      </c>
      <c r="C422" s="54">
        <v>0</v>
      </c>
      <c r="D422" s="54">
        <v>0</v>
      </c>
      <c r="E422" s="54">
        <v>0</v>
      </c>
      <c r="F422" s="54">
        <v>0</v>
      </c>
      <c r="G422" s="54">
        <v>0</v>
      </c>
      <c r="H422" s="54">
        <v>0</v>
      </c>
      <c r="I422" s="54">
        <v>0</v>
      </c>
      <c r="J422" s="54">
        <v>0</v>
      </c>
      <c r="K422" s="54">
        <v>0</v>
      </c>
      <c r="L422" s="54">
        <v>0</v>
      </c>
      <c r="M422" s="54">
        <v>0</v>
      </c>
      <c r="N422" s="54">
        <v>0</v>
      </c>
      <c r="O422" s="54">
        <f t="shared" si="182"/>
        <v>0</v>
      </c>
      <c r="Q422" s="54"/>
      <c r="R422" s="54">
        <v>0</v>
      </c>
      <c r="S422" s="54">
        <v>0</v>
      </c>
      <c r="T422" s="54">
        <v>0</v>
      </c>
      <c r="U422" s="54">
        <v>0</v>
      </c>
      <c r="V422" s="54">
        <v>0</v>
      </c>
      <c r="W422" s="54">
        <v>0</v>
      </c>
      <c r="X422" s="54">
        <v>0</v>
      </c>
      <c r="Y422" s="54">
        <v>0</v>
      </c>
      <c r="Z422" s="54">
        <v>0</v>
      </c>
      <c r="AA422" s="54">
        <v>0</v>
      </c>
      <c r="AB422" s="54">
        <v>0</v>
      </c>
      <c r="AC422" s="54">
        <f t="shared" si="183"/>
        <v>0</v>
      </c>
      <c r="AE422" s="149"/>
      <c r="AF422" s="149"/>
      <c r="AG422" s="159"/>
    </row>
    <row r="423" spans="1:33" x14ac:dyDescent="0.25">
      <c r="A423" s="57">
        <v>201201</v>
      </c>
      <c r="B423" s="58" t="s">
        <v>1293</v>
      </c>
      <c r="C423" s="55">
        <f t="shared" ref="C423:N423" si="214">+C424+C427+C431</f>
        <v>0</v>
      </c>
      <c r="D423" s="55">
        <f t="shared" si="214"/>
        <v>0</v>
      </c>
      <c r="E423" s="55">
        <f t="shared" si="214"/>
        <v>0</v>
      </c>
      <c r="F423" s="55">
        <f t="shared" si="214"/>
        <v>0</v>
      </c>
      <c r="G423" s="55">
        <f t="shared" si="214"/>
        <v>0</v>
      </c>
      <c r="H423" s="55">
        <f t="shared" si="214"/>
        <v>0</v>
      </c>
      <c r="I423" s="55">
        <f t="shared" si="214"/>
        <v>0</v>
      </c>
      <c r="J423" s="55">
        <f t="shared" si="214"/>
        <v>0</v>
      </c>
      <c r="K423" s="55">
        <f t="shared" si="214"/>
        <v>0</v>
      </c>
      <c r="L423" s="55">
        <f t="shared" si="214"/>
        <v>0</v>
      </c>
      <c r="M423" s="55">
        <f t="shared" si="214"/>
        <v>0</v>
      </c>
      <c r="N423" s="55">
        <f t="shared" si="214"/>
        <v>0</v>
      </c>
      <c r="O423" s="55">
        <f t="shared" si="182"/>
        <v>0</v>
      </c>
      <c r="Q423" s="55"/>
      <c r="R423" s="55">
        <f t="shared" ref="R423:AB423" si="215">+R424+R427+R431</f>
        <v>0</v>
      </c>
      <c r="S423" s="55">
        <f t="shared" si="215"/>
        <v>0</v>
      </c>
      <c r="T423" s="55">
        <f t="shared" si="215"/>
        <v>0</v>
      </c>
      <c r="U423" s="55">
        <f t="shared" si="215"/>
        <v>0</v>
      </c>
      <c r="V423" s="55">
        <f t="shared" si="215"/>
        <v>0</v>
      </c>
      <c r="W423" s="55">
        <f t="shared" si="215"/>
        <v>0</v>
      </c>
      <c r="X423" s="55">
        <f t="shared" si="215"/>
        <v>0</v>
      </c>
      <c r="Y423" s="55">
        <f t="shared" si="215"/>
        <v>0</v>
      </c>
      <c r="Z423" s="55">
        <f t="shared" si="215"/>
        <v>0</v>
      </c>
      <c r="AA423" s="55">
        <f t="shared" si="215"/>
        <v>0</v>
      </c>
      <c r="AB423" s="55">
        <f t="shared" si="215"/>
        <v>0</v>
      </c>
      <c r="AC423" s="55">
        <f t="shared" si="183"/>
        <v>0</v>
      </c>
      <c r="AE423" s="149"/>
      <c r="AF423" s="149"/>
      <c r="AG423" s="159"/>
    </row>
    <row r="424" spans="1:33" x14ac:dyDescent="0.25">
      <c r="A424" s="57">
        <v>20120101</v>
      </c>
      <c r="B424" s="58" t="s">
        <v>1293</v>
      </c>
      <c r="C424" s="55">
        <f t="shared" ref="C424:N425" si="216">+C425</f>
        <v>0</v>
      </c>
      <c r="D424" s="55">
        <f t="shared" si="216"/>
        <v>0</v>
      </c>
      <c r="E424" s="55">
        <f t="shared" si="216"/>
        <v>0</v>
      </c>
      <c r="F424" s="55">
        <f t="shared" si="216"/>
        <v>0</v>
      </c>
      <c r="G424" s="55">
        <f t="shared" si="216"/>
        <v>0</v>
      </c>
      <c r="H424" s="55">
        <f t="shared" si="216"/>
        <v>0</v>
      </c>
      <c r="I424" s="55">
        <f t="shared" si="216"/>
        <v>0</v>
      </c>
      <c r="J424" s="55">
        <f t="shared" si="216"/>
        <v>0</v>
      </c>
      <c r="K424" s="55">
        <f t="shared" si="216"/>
        <v>0</v>
      </c>
      <c r="L424" s="55">
        <f t="shared" si="216"/>
        <v>0</v>
      </c>
      <c r="M424" s="55">
        <f t="shared" si="216"/>
        <v>0</v>
      </c>
      <c r="N424" s="55">
        <f t="shared" si="216"/>
        <v>0</v>
      </c>
      <c r="O424" s="55">
        <f t="shared" si="182"/>
        <v>0</v>
      </c>
      <c r="Q424" s="55"/>
      <c r="R424" s="55">
        <f t="shared" ref="R424:AB425" si="217">+R425</f>
        <v>0</v>
      </c>
      <c r="S424" s="55">
        <f t="shared" si="217"/>
        <v>0</v>
      </c>
      <c r="T424" s="55">
        <f t="shared" si="217"/>
        <v>0</v>
      </c>
      <c r="U424" s="55">
        <f t="shared" si="217"/>
        <v>0</v>
      </c>
      <c r="V424" s="55">
        <f t="shared" si="217"/>
        <v>0</v>
      </c>
      <c r="W424" s="55">
        <f t="shared" si="217"/>
        <v>0</v>
      </c>
      <c r="X424" s="55">
        <f t="shared" si="217"/>
        <v>0</v>
      </c>
      <c r="Y424" s="55">
        <f t="shared" si="217"/>
        <v>0</v>
      </c>
      <c r="Z424" s="55">
        <f t="shared" si="217"/>
        <v>0</v>
      </c>
      <c r="AA424" s="55">
        <f t="shared" si="217"/>
        <v>0</v>
      </c>
      <c r="AB424" s="55">
        <f t="shared" si="217"/>
        <v>0</v>
      </c>
      <c r="AC424" s="55">
        <f t="shared" si="183"/>
        <v>0</v>
      </c>
      <c r="AE424" s="149"/>
      <c r="AF424" s="149"/>
      <c r="AG424" s="159"/>
    </row>
    <row r="425" spans="1:33" x14ac:dyDescent="0.25">
      <c r="A425" s="57">
        <v>201201011</v>
      </c>
      <c r="B425" s="58" t="s">
        <v>1293</v>
      </c>
      <c r="C425" s="55">
        <f t="shared" si="216"/>
        <v>0</v>
      </c>
      <c r="D425" s="55">
        <f t="shared" si="216"/>
        <v>0</v>
      </c>
      <c r="E425" s="55">
        <f t="shared" si="216"/>
        <v>0</v>
      </c>
      <c r="F425" s="55">
        <f t="shared" si="216"/>
        <v>0</v>
      </c>
      <c r="G425" s="55">
        <f t="shared" si="216"/>
        <v>0</v>
      </c>
      <c r="H425" s="55">
        <f t="shared" si="216"/>
        <v>0</v>
      </c>
      <c r="I425" s="55">
        <f t="shared" si="216"/>
        <v>0</v>
      </c>
      <c r="J425" s="55">
        <f t="shared" si="216"/>
        <v>0</v>
      </c>
      <c r="K425" s="55">
        <f t="shared" si="216"/>
        <v>0</v>
      </c>
      <c r="L425" s="55">
        <f t="shared" si="216"/>
        <v>0</v>
      </c>
      <c r="M425" s="55">
        <f t="shared" si="216"/>
        <v>0</v>
      </c>
      <c r="N425" s="55">
        <f t="shared" si="216"/>
        <v>0</v>
      </c>
      <c r="O425" s="55">
        <f t="shared" si="182"/>
        <v>0</v>
      </c>
      <c r="Q425" s="55"/>
      <c r="R425" s="55">
        <f t="shared" si="217"/>
        <v>0</v>
      </c>
      <c r="S425" s="55">
        <f t="shared" si="217"/>
        <v>0</v>
      </c>
      <c r="T425" s="55">
        <f t="shared" si="217"/>
        <v>0</v>
      </c>
      <c r="U425" s="55">
        <f t="shared" si="217"/>
        <v>0</v>
      </c>
      <c r="V425" s="55">
        <f t="shared" si="217"/>
        <v>0</v>
      </c>
      <c r="W425" s="55">
        <f t="shared" si="217"/>
        <v>0</v>
      </c>
      <c r="X425" s="55">
        <f t="shared" si="217"/>
        <v>0</v>
      </c>
      <c r="Y425" s="55">
        <f t="shared" si="217"/>
        <v>0</v>
      </c>
      <c r="Z425" s="55">
        <f t="shared" si="217"/>
        <v>0</v>
      </c>
      <c r="AA425" s="55">
        <f t="shared" si="217"/>
        <v>0</v>
      </c>
      <c r="AB425" s="55">
        <f t="shared" si="217"/>
        <v>0</v>
      </c>
      <c r="AC425" s="55">
        <f t="shared" si="183"/>
        <v>0</v>
      </c>
      <c r="AE425" s="149"/>
      <c r="AF425" s="149"/>
      <c r="AG425" s="159"/>
    </row>
    <row r="426" spans="1:33" x14ac:dyDescent="0.25">
      <c r="A426" s="60">
        <v>20120101101</v>
      </c>
      <c r="B426" s="61" t="s">
        <v>1293</v>
      </c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>
        <f t="shared" si="182"/>
        <v>0</v>
      </c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>
        <f t="shared" si="183"/>
        <v>0</v>
      </c>
      <c r="AE426" s="149"/>
      <c r="AF426" s="149"/>
      <c r="AG426" s="159"/>
    </row>
    <row r="427" spans="1:33" x14ac:dyDescent="0.25">
      <c r="A427" s="52">
        <v>201202</v>
      </c>
      <c r="B427" s="53" t="s">
        <v>1294</v>
      </c>
      <c r="C427" s="54">
        <f t="shared" ref="C427:N429" si="218">+C428</f>
        <v>0</v>
      </c>
      <c r="D427" s="54">
        <f t="shared" si="218"/>
        <v>0</v>
      </c>
      <c r="E427" s="54">
        <f t="shared" si="218"/>
        <v>0</v>
      </c>
      <c r="F427" s="54">
        <f t="shared" si="218"/>
        <v>0</v>
      </c>
      <c r="G427" s="54">
        <f t="shared" si="218"/>
        <v>0</v>
      </c>
      <c r="H427" s="54">
        <f t="shared" si="218"/>
        <v>0</v>
      </c>
      <c r="I427" s="54">
        <f t="shared" si="218"/>
        <v>0</v>
      </c>
      <c r="J427" s="54">
        <f t="shared" si="218"/>
        <v>0</v>
      </c>
      <c r="K427" s="54">
        <f t="shared" si="218"/>
        <v>0</v>
      </c>
      <c r="L427" s="54">
        <f t="shared" si="218"/>
        <v>0</v>
      </c>
      <c r="M427" s="54">
        <f t="shared" si="218"/>
        <v>0</v>
      </c>
      <c r="N427" s="54">
        <f t="shared" si="218"/>
        <v>0</v>
      </c>
      <c r="O427" s="54">
        <f t="shared" si="182"/>
        <v>0</v>
      </c>
      <c r="Q427" s="54"/>
      <c r="R427" s="54">
        <f t="shared" ref="R427:AB429" si="219">+R428</f>
        <v>0</v>
      </c>
      <c r="S427" s="54">
        <f t="shared" si="219"/>
        <v>0</v>
      </c>
      <c r="T427" s="54">
        <f t="shared" si="219"/>
        <v>0</v>
      </c>
      <c r="U427" s="54">
        <f t="shared" si="219"/>
        <v>0</v>
      </c>
      <c r="V427" s="54">
        <f t="shared" si="219"/>
        <v>0</v>
      </c>
      <c r="W427" s="54">
        <f t="shared" si="219"/>
        <v>0</v>
      </c>
      <c r="X427" s="54">
        <f t="shared" si="219"/>
        <v>0</v>
      </c>
      <c r="Y427" s="54">
        <f t="shared" si="219"/>
        <v>0</v>
      </c>
      <c r="Z427" s="54">
        <f t="shared" si="219"/>
        <v>0</v>
      </c>
      <c r="AA427" s="54">
        <f t="shared" si="219"/>
        <v>0</v>
      </c>
      <c r="AB427" s="54">
        <f t="shared" si="219"/>
        <v>0</v>
      </c>
      <c r="AC427" s="54">
        <f t="shared" si="183"/>
        <v>0</v>
      </c>
      <c r="AE427" s="149"/>
      <c r="AF427" s="149"/>
      <c r="AG427" s="159"/>
    </row>
    <row r="428" spans="1:33" x14ac:dyDescent="0.25">
      <c r="A428" s="57">
        <v>20120201</v>
      </c>
      <c r="B428" s="58" t="s">
        <v>1294</v>
      </c>
      <c r="C428" s="55">
        <f t="shared" si="218"/>
        <v>0</v>
      </c>
      <c r="D428" s="55">
        <f t="shared" si="218"/>
        <v>0</v>
      </c>
      <c r="E428" s="55">
        <f t="shared" si="218"/>
        <v>0</v>
      </c>
      <c r="F428" s="55">
        <f t="shared" si="218"/>
        <v>0</v>
      </c>
      <c r="G428" s="55">
        <f t="shared" si="218"/>
        <v>0</v>
      </c>
      <c r="H428" s="55">
        <f t="shared" si="218"/>
        <v>0</v>
      </c>
      <c r="I428" s="55">
        <f t="shared" si="218"/>
        <v>0</v>
      </c>
      <c r="J428" s="55">
        <f t="shared" si="218"/>
        <v>0</v>
      </c>
      <c r="K428" s="55">
        <f t="shared" si="218"/>
        <v>0</v>
      </c>
      <c r="L428" s="55">
        <f t="shared" si="218"/>
        <v>0</v>
      </c>
      <c r="M428" s="55">
        <f t="shared" si="218"/>
        <v>0</v>
      </c>
      <c r="N428" s="55">
        <f t="shared" si="218"/>
        <v>0</v>
      </c>
      <c r="O428" s="55">
        <f t="shared" si="182"/>
        <v>0</v>
      </c>
      <c r="Q428" s="55"/>
      <c r="R428" s="55">
        <f t="shared" si="219"/>
        <v>0</v>
      </c>
      <c r="S428" s="55">
        <f t="shared" si="219"/>
        <v>0</v>
      </c>
      <c r="T428" s="55">
        <f t="shared" si="219"/>
        <v>0</v>
      </c>
      <c r="U428" s="55">
        <f t="shared" si="219"/>
        <v>0</v>
      </c>
      <c r="V428" s="55">
        <f t="shared" si="219"/>
        <v>0</v>
      </c>
      <c r="W428" s="55">
        <f t="shared" si="219"/>
        <v>0</v>
      </c>
      <c r="X428" s="55">
        <f t="shared" si="219"/>
        <v>0</v>
      </c>
      <c r="Y428" s="55">
        <f t="shared" si="219"/>
        <v>0</v>
      </c>
      <c r="Z428" s="55">
        <f t="shared" si="219"/>
        <v>0</v>
      </c>
      <c r="AA428" s="55">
        <f t="shared" si="219"/>
        <v>0</v>
      </c>
      <c r="AB428" s="55">
        <f t="shared" si="219"/>
        <v>0</v>
      </c>
      <c r="AC428" s="55">
        <f t="shared" si="183"/>
        <v>0</v>
      </c>
      <c r="AE428" s="149"/>
      <c r="AF428" s="149"/>
      <c r="AG428" s="159"/>
    </row>
    <row r="429" spans="1:33" x14ac:dyDescent="0.25">
      <c r="A429" s="57">
        <v>201202011</v>
      </c>
      <c r="B429" s="58" t="s">
        <v>1294</v>
      </c>
      <c r="C429" s="55">
        <f t="shared" si="218"/>
        <v>0</v>
      </c>
      <c r="D429" s="55">
        <f t="shared" si="218"/>
        <v>0</v>
      </c>
      <c r="E429" s="55">
        <f t="shared" si="218"/>
        <v>0</v>
      </c>
      <c r="F429" s="55">
        <f t="shared" si="218"/>
        <v>0</v>
      </c>
      <c r="G429" s="55">
        <f t="shared" si="218"/>
        <v>0</v>
      </c>
      <c r="H429" s="55">
        <f t="shared" si="218"/>
        <v>0</v>
      </c>
      <c r="I429" s="55">
        <f t="shared" si="218"/>
        <v>0</v>
      </c>
      <c r="J429" s="55">
        <f t="shared" si="218"/>
        <v>0</v>
      </c>
      <c r="K429" s="55">
        <f t="shared" si="218"/>
        <v>0</v>
      </c>
      <c r="L429" s="55">
        <f t="shared" si="218"/>
        <v>0</v>
      </c>
      <c r="M429" s="55">
        <f t="shared" si="218"/>
        <v>0</v>
      </c>
      <c r="N429" s="55">
        <f t="shared" si="218"/>
        <v>0</v>
      </c>
      <c r="O429" s="55">
        <f t="shared" si="182"/>
        <v>0</v>
      </c>
      <c r="Q429" s="55"/>
      <c r="R429" s="55">
        <f t="shared" si="219"/>
        <v>0</v>
      </c>
      <c r="S429" s="55">
        <f t="shared" si="219"/>
        <v>0</v>
      </c>
      <c r="T429" s="55">
        <f t="shared" si="219"/>
        <v>0</v>
      </c>
      <c r="U429" s="55">
        <f t="shared" si="219"/>
        <v>0</v>
      </c>
      <c r="V429" s="55">
        <f t="shared" si="219"/>
        <v>0</v>
      </c>
      <c r="W429" s="55">
        <f t="shared" si="219"/>
        <v>0</v>
      </c>
      <c r="X429" s="55">
        <f t="shared" si="219"/>
        <v>0</v>
      </c>
      <c r="Y429" s="55">
        <f t="shared" si="219"/>
        <v>0</v>
      </c>
      <c r="Z429" s="55">
        <f t="shared" si="219"/>
        <v>0</v>
      </c>
      <c r="AA429" s="55">
        <f t="shared" si="219"/>
        <v>0</v>
      </c>
      <c r="AB429" s="55">
        <f t="shared" si="219"/>
        <v>0</v>
      </c>
      <c r="AC429" s="55">
        <f t="shared" si="183"/>
        <v>0</v>
      </c>
      <c r="AE429" s="149"/>
      <c r="AF429" s="149"/>
      <c r="AG429" s="159"/>
    </row>
    <row r="430" spans="1:33" x14ac:dyDescent="0.25">
      <c r="A430" s="60">
        <v>20120201101</v>
      </c>
      <c r="B430" s="61" t="s">
        <v>1294</v>
      </c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>
        <f t="shared" si="182"/>
        <v>0</v>
      </c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>
        <f t="shared" si="183"/>
        <v>0</v>
      </c>
      <c r="AE430" s="149"/>
      <c r="AF430" s="149"/>
      <c r="AG430" s="159"/>
    </row>
    <row r="431" spans="1:33" x14ac:dyDescent="0.25">
      <c r="A431" s="52">
        <v>201203</v>
      </c>
      <c r="B431" s="53" t="s">
        <v>1295</v>
      </c>
      <c r="C431" s="54">
        <f t="shared" ref="C431:N433" si="220">+C432</f>
        <v>0</v>
      </c>
      <c r="D431" s="54">
        <f t="shared" si="220"/>
        <v>0</v>
      </c>
      <c r="E431" s="54">
        <f t="shared" si="220"/>
        <v>0</v>
      </c>
      <c r="F431" s="54">
        <f t="shared" si="220"/>
        <v>0</v>
      </c>
      <c r="G431" s="54">
        <f t="shared" si="220"/>
        <v>0</v>
      </c>
      <c r="H431" s="54">
        <f t="shared" si="220"/>
        <v>0</v>
      </c>
      <c r="I431" s="54">
        <f t="shared" si="220"/>
        <v>0</v>
      </c>
      <c r="J431" s="54">
        <f t="shared" si="220"/>
        <v>0</v>
      </c>
      <c r="K431" s="54">
        <f t="shared" si="220"/>
        <v>0</v>
      </c>
      <c r="L431" s="54">
        <f t="shared" si="220"/>
        <v>0</v>
      </c>
      <c r="M431" s="54">
        <f t="shared" si="220"/>
        <v>0</v>
      </c>
      <c r="N431" s="54">
        <f t="shared" si="220"/>
        <v>0</v>
      </c>
      <c r="O431" s="54">
        <f t="shared" si="182"/>
        <v>0</v>
      </c>
      <c r="Q431" s="54"/>
      <c r="R431" s="54">
        <f t="shared" ref="R431:AB433" si="221">+R432</f>
        <v>0</v>
      </c>
      <c r="S431" s="54">
        <f t="shared" si="221"/>
        <v>0</v>
      </c>
      <c r="T431" s="54">
        <f t="shared" si="221"/>
        <v>0</v>
      </c>
      <c r="U431" s="54">
        <f t="shared" si="221"/>
        <v>0</v>
      </c>
      <c r="V431" s="54">
        <f t="shared" si="221"/>
        <v>0</v>
      </c>
      <c r="W431" s="54">
        <f t="shared" si="221"/>
        <v>0</v>
      </c>
      <c r="X431" s="54">
        <f t="shared" si="221"/>
        <v>0</v>
      </c>
      <c r="Y431" s="54">
        <f t="shared" si="221"/>
        <v>0</v>
      </c>
      <c r="Z431" s="54">
        <f t="shared" si="221"/>
        <v>0</v>
      </c>
      <c r="AA431" s="54">
        <f t="shared" si="221"/>
        <v>0</v>
      </c>
      <c r="AB431" s="54">
        <f t="shared" si="221"/>
        <v>0</v>
      </c>
      <c r="AC431" s="54">
        <f t="shared" si="183"/>
        <v>0</v>
      </c>
      <c r="AE431" s="149"/>
      <c r="AF431" s="149"/>
      <c r="AG431" s="159"/>
    </row>
    <row r="432" spans="1:33" x14ac:dyDescent="0.25">
      <c r="A432" s="57">
        <v>20120301</v>
      </c>
      <c r="B432" s="58" t="s">
        <v>1295</v>
      </c>
      <c r="C432" s="55">
        <f t="shared" si="220"/>
        <v>0</v>
      </c>
      <c r="D432" s="55">
        <f t="shared" si="220"/>
        <v>0</v>
      </c>
      <c r="E432" s="55">
        <f t="shared" si="220"/>
        <v>0</v>
      </c>
      <c r="F432" s="55">
        <f t="shared" si="220"/>
        <v>0</v>
      </c>
      <c r="G432" s="55">
        <f t="shared" si="220"/>
        <v>0</v>
      </c>
      <c r="H432" s="55">
        <f t="shared" si="220"/>
        <v>0</v>
      </c>
      <c r="I432" s="55">
        <f t="shared" si="220"/>
        <v>0</v>
      </c>
      <c r="J432" s="55">
        <f t="shared" si="220"/>
        <v>0</v>
      </c>
      <c r="K432" s="55">
        <f t="shared" si="220"/>
        <v>0</v>
      </c>
      <c r="L432" s="55">
        <f t="shared" si="220"/>
        <v>0</v>
      </c>
      <c r="M432" s="55">
        <f t="shared" si="220"/>
        <v>0</v>
      </c>
      <c r="N432" s="55">
        <f t="shared" si="220"/>
        <v>0</v>
      </c>
      <c r="O432" s="55">
        <f t="shared" si="182"/>
        <v>0</v>
      </c>
      <c r="Q432" s="55"/>
      <c r="R432" s="55">
        <f t="shared" si="221"/>
        <v>0</v>
      </c>
      <c r="S432" s="55">
        <f t="shared" si="221"/>
        <v>0</v>
      </c>
      <c r="T432" s="55">
        <f t="shared" si="221"/>
        <v>0</v>
      </c>
      <c r="U432" s="55">
        <f t="shared" si="221"/>
        <v>0</v>
      </c>
      <c r="V432" s="55">
        <f t="shared" si="221"/>
        <v>0</v>
      </c>
      <c r="W432" s="55">
        <f t="shared" si="221"/>
        <v>0</v>
      </c>
      <c r="X432" s="55">
        <f t="shared" si="221"/>
        <v>0</v>
      </c>
      <c r="Y432" s="55">
        <f t="shared" si="221"/>
        <v>0</v>
      </c>
      <c r="Z432" s="55">
        <f t="shared" si="221"/>
        <v>0</v>
      </c>
      <c r="AA432" s="55">
        <f t="shared" si="221"/>
        <v>0</v>
      </c>
      <c r="AB432" s="55">
        <f t="shared" si="221"/>
        <v>0</v>
      </c>
      <c r="AC432" s="55">
        <f t="shared" si="183"/>
        <v>0</v>
      </c>
      <c r="AE432" s="149"/>
      <c r="AF432" s="149"/>
      <c r="AG432" s="159"/>
    </row>
    <row r="433" spans="1:33" x14ac:dyDescent="0.25">
      <c r="A433" s="57">
        <v>201203011</v>
      </c>
      <c r="B433" s="58" t="s">
        <v>1295</v>
      </c>
      <c r="C433" s="55">
        <f t="shared" si="220"/>
        <v>0</v>
      </c>
      <c r="D433" s="55">
        <f t="shared" si="220"/>
        <v>0</v>
      </c>
      <c r="E433" s="55">
        <f t="shared" si="220"/>
        <v>0</v>
      </c>
      <c r="F433" s="55">
        <f t="shared" si="220"/>
        <v>0</v>
      </c>
      <c r="G433" s="55">
        <f t="shared" si="220"/>
        <v>0</v>
      </c>
      <c r="H433" s="55">
        <f t="shared" si="220"/>
        <v>0</v>
      </c>
      <c r="I433" s="55">
        <f t="shared" si="220"/>
        <v>0</v>
      </c>
      <c r="J433" s="55">
        <f t="shared" si="220"/>
        <v>0</v>
      </c>
      <c r="K433" s="55">
        <f t="shared" si="220"/>
        <v>0</v>
      </c>
      <c r="L433" s="55">
        <f t="shared" si="220"/>
        <v>0</v>
      </c>
      <c r="M433" s="55">
        <f t="shared" si="220"/>
        <v>0</v>
      </c>
      <c r="N433" s="55">
        <f t="shared" si="220"/>
        <v>0</v>
      </c>
      <c r="O433" s="55">
        <f t="shared" si="182"/>
        <v>0</v>
      </c>
      <c r="Q433" s="55"/>
      <c r="R433" s="55">
        <f t="shared" si="221"/>
        <v>0</v>
      </c>
      <c r="S433" s="55">
        <f t="shared" si="221"/>
        <v>0</v>
      </c>
      <c r="T433" s="55">
        <f t="shared" si="221"/>
        <v>0</v>
      </c>
      <c r="U433" s="55">
        <f t="shared" si="221"/>
        <v>0</v>
      </c>
      <c r="V433" s="55">
        <f t="shared" si="221"/>
        <v>0</v>
      </c>
      <c r="W433" s="55">
        <f t="shared" si="221"/>
        <v>0</v>
      </c>
      <c r="X433" s="55">
        <f t="shared" si="221"/>
        <v>0</v>
      </c>
      <c r="Y433" s="55">
        <f t="shared" si="221"/>
        <v>0</v>
      </c>
      <c r="Z433" s="55">
        <f t="shared" si="221"/>
        <v>0</v>
      </c>
      <c r="AA433" s="55">
        <f t="shared" si="221"/>
        <v>0</v>
      </c>
      <c r="AB433" s="55">
        <f t="shared" si="221"/>
        <v>0</v>
      </c>
      <c r="AC433" s="55">
        <f t="shared" si="183"/>
        <v>0</v>
      </c>
      <c r="AE433" s="149"/>
      <c r="AF433" s="149"/>
      <c r="AG433" s="159"/>
    </row>
    <row r="434" spans="1:33" x14ac:dyDescent="0.25">
      <c r="A434" s="60">
        <v>20120301101</v>
      </c>
      <c r="B434" s="61" t="s">
        <v>1295</v>
      </c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>
        <f t="shared" si="182"/>
        <v>0</v>
      </c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>
        <f t="shared" si="183"/>
        <v>0</v>
      </c>
      <c r="AE434" s="149"/>
      <c r="AF434" s="149"/>
      <c r="AG434" s="159"/>
    </row>
    <row r="435" spans="1:33" x14ac:dyDescent="0.25">
      <c r="A435" s="52">
        <v>203</v>
      </c>
      <c r="B435" s="53" t="s">
        <v>1296</v>
      </c>
      <c r="C435" s="54">
        <f t="shared" ref="C435:N439" si="222">+C436</f>
        <v>0</v>
      </c>
      <c r="D435" s="54">
        <f t="shared" si="222"/>
        <v>0</v>
      </c>
      <c r="E435" s="54">
        <f t="shared" si="222"/>
        <v>0</v>
      </c>
      <c r="F435" s="54">
        <f t="shared" si="222"/>
        <v>0</v>
      </c>
      <c r="G435" s="54">
        <f t="shared" si="222"/>
        <v>0</v>
      </c>
      <c r="H435" s="54">
        <f t="shared" si="222"/>
        <v>0</v>
      </c>
      <c r="I435" s="54">
        <f t="shared" si="222"/>
        <v>0</v>
      </c>
      <c r="J435" s="54">
        <f t="shared" si="222"/>
        <v>0</v>
      </c>
      <c r="K435" s="54">
        <f t="shared" si="222"/>
        <v>0</v>
      </c>
      <c r="L435" s="54">
        <f t="shared" si="222"/>
        <v>0</v>
      </c>
      <c r="M435" s="54">
        <f t="shared" si="222"/>
        <v>0</v>
      </c>
      <c r="N435" s="54">
        <f t="shared" si="222"/>
        <v>0</v>
      </c>
      <c r="O435" s="54">
        <f t="shared" si="182"/>
        <v>0</v>
      </c>
      <c r="Q435" s="54"/>
      <c r="R435" s="54">
        <f t="shared" ref="R435:AB439" si="223">+R436</f>
        <v>0</v>
      </c>
      <c r="S435" s="54">
        <f t="shared" si="223"/>
        <v>0</v>
      </c>
      <c r="T435" s="54">
        <f t="shared" si="223"/>
        <v>0</v>
      </c>
      <c r="U435" s="54">
        <f t="shared" si="223"/>
        <v>0</v>
      </c>
      <c r="V435" s="54">
        <f t="shared" si="223"/>
        <v>0</v>
      </c>
      <c r="W435" s="54">
        <f t="shared" si="223"/>
        <v>0</v>
      </c>
      <c r="X435" s="54">
        <f t="shared" si="223"/>
        <v>0</v>
      </c>
      <c r="Y435" s="54">
        <f t="shared" si="223"/>
        <v>0</v>
      </c>
      <c r="Z435" s="54">
        <f t="shared" si="223"/>
        <v>0</v>
      </c>
      <c r="AA435" s="54">
        <f t="shared" si="223"/>
        <v>0</v>
      </c>
      <c r="AB435" s="54">
        <f t="shared" si="223"/>
        <v>0</v>
      </c>
      <c r="AC435" s="54">
        <f t="shared" si="183"/>
        <v>0</v>
      </c>
      <c r="AE435" s="149"/>
      <c r="AF435" s="149"/>
      <c r="AG435" s="159"/>
    </row>
    <row r="436" spans="1:33" x14ac:dyDescent="0.25">
      <c r="A436" s="57">
        <v>20301</v>
      </c>
      <c r="B436" s="58" t="s">
        <v>1296</v>
      </c>
      <c r="C436" s="55">
        <f t="shared" si="222"/>
        <v>0</v>
      </c>
      <c r="D436" s="55">
        <f t="shared" si="222"/>
        <v>0</v>
      </c>
      <c r="E436" s="55">
        <f t="shared" si="222"/>
        <v>0</v>
      </c>
      <c r="F436" s="55">
        <f t="shared" si="222"/>
        <v>0</v>
      </c>
      <c r="G436" s="55">
        <f t="shared" si="222"/>
        <v>0</v>
      </c>
      <c r="H436" s="55">
        <f t="shared" si="222"/>
        <v>0</v>
      </c>
      <c r="I436" s="55">
        <f t="shared" si="222"/>
        <v>0</v>
      </c>
      <c r="J436" s="55">
        <f t="shared" si="222"/>
        <v>0</v>
      </c>
      <c r="K436" s="55">
        <f t="shared" si="222"/>
        <v>0</v>
      </c>
      <c r="L436" s="55">
        <f t="shared" si="222"/>
        <v>0</v>
      </c>
      <c r="M436" s="55">
        <f t="shared" si="222"/>
        <v>0</v>
      </c>
      <c r="N436" s="55">
        <f t="shared" si="222"/>
        <v>0</v>
      </c>
      <c r="O436" s="55">
        <f t="shared" si="182"/>
        <v>0</v>
      </c>
      <c r="Q436" s="55"/>
      <c r="R436" s="55">
        <f t="shared" si="223"/>
        <v>0</v>
      </c>
      <c r="S436" s="55">
        <f t="shared" si="223"/>
        <v>0</v>
      </c>
      <c r="T436" s="55">
        <f t="shared" si="223"/>
        <v>0</v>
      </c>
      <c r="U436" s="55">
        <f t="shared" si="223"/>
        <v>0</v>
      </c>
      <c r="V436" s="55">
        <f t="shared" si="223"/>
        <v>0</v>
      </c>
      <c r="W436" s="55">
        <f t="shared" si="223"/>
        <v>0</v>
      </c>
      <c r="X436" s="55">
        <f t="shared" si="223"/>
        <v>0</v>
      </c>
      <c r="Y436" s="55">
        <f t="shared" si="223"/>
        <v>0</v>
      </c>
      <c r="Z436" s="55">
        <f t="shared" si="223"/>
        <v>0</v>
      </c>
      <c r="AA436" s="55">
        <f t="shared" si="223"/>
        <v>0</v>
      </c>
      <c r="AB436" s="55">
        <f t="shared" si="223"/>
        <v>0</v>
      </c>
      <c r="AC436" s="55">
        <f t="shared" si="183"/>
        <v>0</v>
      </c>
      <c r="AE436" s="149"/>
      <c r="AF436" s="149"/>
      <c r="AG436" s="159"/>
    </row>
    <row r="437" spans="1:33" x14ac:dyDescent="0.25">
      <c r="A437" s="57">
        <v>203101</v>
      </c>
      <c r="B437" s="58" t="s">
        <v>1296</v>
      </c>
      <c r="C437" s="55">
        <f t="shared" si="222"/>
        <v>0</v>
      </c>
      <c r="D437" s="55">
        <f t="shared" si="222"/>
        <v>0</v>
      </c>
      <c r="E437" s="55">
        <f t="shared" si="222"/>
        <v>0</v>
      </c>
      <c r="F437" s="55">
        <f t="shared" si="222"/>
        <v>0</v>
      </c>
      <c r="G437" s="55">
        <f t="shared" si="222"/>
        <v>0</v>
      </c>
      <c r="H437" s="55">
        <f t="shared" si="222"/>
        <v>0</v>
      </c>
      <c r="I437" s="55">
        <f t="shared" si="222"/>
        <v>0</v>
      </c>
      <c r="J437" s="55">
        <f t="shared" si="222"/>
        <v>0</v>
      </c>
      <c r="K437" s="55">
        <f t="shared" si="222"/>
        <v>0</v>
      </c>
      <c r="L437" s="55">
        <f t="shared" si="222"/>
        <v>0</v>
      </c>
      <c r="M437" s="55">
        <f t="shared" si="222"/>
        <v>0</v>
      </c>
      <c r="N437" s="55">
        <f t="shared" si="222"/>
        <v>0</v>
      </c>
      <c r="O437" s="55">
        <f t="shared" si="182"/>
        <v>0</v>
      </c>
      <c r="Q437" s="55"/>
      <c r="R437" s="55">
        <f t="shared" si="223"/>
        <v>0</v>
      </c>
      <c r="S437" s="55">
        <f t="shared" si="223"/>
        <v>0</v>
      </c>
      <c r="T437" s="55">
        <f t="shared" si="223"/>
        <v>0</v>
      </c>
      <c r="U437" s="55">
        <f t="shared" si="223"/>
        <v>0</v>
      </c>
      <c r="V437" s="55">
        <f t="shared" si="223"/>
        <v>0</v>
      </c>
      <c r="W437" s="55">
        <f t="shared" si="223"/>
        <v>0</v>
      </c>
      <c r="X437" s="55">
        <f t="shared" si="223"/>
        <v>0</v>
      </c>
      <c r="Y437" s="55">
        <f t="shared" si="223"/>
        <v>0</v>
      </c>
      <c r="Z437" s="55">
        <f t="shared" si="223"/>
        <v>0</v>
      </c>
      <c r="AA437" s="55">
        <f t="shared" si="223"/>
        <v>0</v>
      </c>
      <c r="AB437" s="55">
        <f t="shared" si="223"/>
        <v>0</v>
      </c>
      <c r="AC437" s="55">
        <f t="shared" si="183"/>
        <v>0</v>
      </c>
      <c r="AE437" s="149"/>
      <c r="AF437" s="149"/>
      <c r="AG437" s="159"/>
    </row>
    <row r="438" spans="1:33" x14ac:dyDescent="0.25">
      <c r="A438" s="57">
        <v>20310101</v>
      </c>
      <c r="B438" s="58" t="s">
        <v>1296</v>
      </c>
      <c r="C438" s="55">
        <f t="shared" si="222"/>
        <v>0</v>
      </c>
      <c r="D438" s="55">
        <f t="shared" si="222"/>
        <v>0</v>
      </c>
      <c r="E438" s="55">
        <f t="shared" si="222"/>
        <v>0</v>
      </c>
      <c r="F438" s="55">
        <f t="shared" si="222"/>
        <v>0</v>
      </c>
      <c r="G438" s="55">
        <f t="shared" si="222"/>
        <v>0</v>
      </c>
      <c r="H438" s="55">
        <f t="shared" si="222"/>
        <v>0</v>
      </c>
      <c r="I438" s="55">
        <f t="shared" si="222"/>
        <v>0</v>
      </c>
      <c r="J438" s="55">
        <f t="shared" si="222"/>
        <v>0</v>
      </c>
      <c r="K438" s="55">
        <f t="shared" si="222"/>
        <v>0</v>
      </c>
      <c r="L438" s="55">
        <f t="shared" si="222"/>
        <v>0</v>
      </c>
      <c r="M438" s="55">
        <f t="shared" si="222"/>
        <v>0</v>
      </c>
      <c r="N438" s="55">
        <f t="shared" si="222"/>
        <v>0</v>
      </c>
      <c r="O438" s="55">
        <f t="shared" si="182"/>
        <v>0</v>
      </c>
      <c r="Q438" s="55"/>
      <c r="R438" s="55">
        <f t="shared" si="223"/>
        <v>0</v>
      </c>
      <c r="S438" s="55">
        <f t="shared" si="223"/>
        <v>0</v>
      </c>
      <c r="T438" s="55">
        <f t="shared" si="223"/>
        <v>0</v>
      </c>
      <c r="U438" s="55">
        <f t="shared" si="223"/>
        <v>0</v>
      </c>
      <c r="V438" s="55">
        <f t="shared" si="223"/>
        <v>0</v>
      </c>
      <c r="W438" s="55">
        <f t="shared" si="223"/>
        <v>0</v>
      </c>
      <c r="X438" s="55">
        <f t="shared" si="223"/>
        <v>0</v>
      </c>
      <c r="Y438" s="55">
        <f t="shared" si="223"/>
        <v>0</v>
      </c>
      <c r="Z438" s="55">
        <f t="shared" si="223"/>
        <v>0</v>
      </c>
      <c r="AA438" s="55">
        <f t="shared" si="223"/>
        <v>0</v>
      </c>
      <c r="AB438" s="55">
        <f t="shared" si="223"/>
        <v>0</v>
      </c>
      <c r="AC438" s="55">
        <f t="shared" si="183"/>
        <v>0</v>
      </c>
      <c r="AE438" s="149"/>
      <c r="AF438" s="149"/>
      <c r="AG438" s="159"/>
    </row>
    <row r="439" spans="1:33" x14ac:dyDescent="0.25">
      <c r="A439" s="57">
        <v>203101011</v>
      </c>
      <c r="B439" s="58" t="s">
        <v>1296</v>
      </c>
      <c r="C439" s="55">
        <f t="shared" si="222"/>
        <v>0</v>
      </c>
      <c r="D439" s="55">
        <f t="shared" si="222"/>
        <v>0</v>
      </c>
      <c r="E439" s="55">
        <f t="shared" si="222"/>
        <v>0</v>
      </c>
      <c r="F439" s="55">
        <f t="shared" si="222"/>
        <v>0</v>
      </c>
      <c r="G439" s="55">
        <f t="shared" si="222"/>
        <v>0</v>
      </c>
      <c r="H439" s="55">
        <f t="shared" si="222"/>
        <v>0</v>
      </c>
      <c r="I439" s="55">
        <f t="shared" si="222"/>
        <v>0</v>
      </c>
      <c r="J439" s="55">
        <f t="shared" si="222"/>
        <v>0</v>
      </c>
      <c r="K439" s="55">
        <f t="shared" si="222"/>
        <v>0</v>
      </c>
      <c r="L439" s="55">
        <f t="shared" si="222"/>
        <v>0</v>
      </c>
      <c r="M439" s="55">
        <f t="shared" si="222"/>
        <v>0</v>
      </c>
      <c r="N439" s="55">
        <f t="shared" si="222"/>
        <v>0</v>
      </c>
      <c r="O439" s="55">
        <f t="shared" ref="O439:O508" si="224">SUM(C439:N439)</f>
        <v>0</v>
      </c>
      <c r="Q439" s="55"/>
      <c r="R439" s="55">
        <f t="shared" si="223"/>
        <v>0</v>
      </c>
      <c r="S439" s="55">
        <f t="shared" si="223"/>
        <v>0</v>
      </c>
      <c r="T439" s="55">
        <f t="shared" si="223"/>
        <v>0</v>
      </c>
      <c r="U439" s="55">
        <f t="shared" si="223"/>
        <v>0</v>
      </c>
      <c r="V439" s="55">
        <f t="shared" si="223"/>
        <v>0</v>
      </c>
      <c r="W439" s="55">
        <f t="shared" si="223"/>
        <v>0</v>
      </c>
      <c r="X439" s="55">
        <f t="shared" si="223"/>
        <v>0</v>
      </c>
      <c r="Y439" s="55">
        <f t="shared" si="223"/>
        <v>0</v>
      </c>
      <c r="Z439" s="55">
        <f t="shared" si="223"/>
        <v>0</v>
      </c>
      <c r="AA439" s="55">
        <f t="shared" si="223"/>
        <v>0</v>
      </c>
      <c r="AB439" s="55">
        <f t="shared" si="223"/>
        <v>0</v>
      </c>
      <c r="AC439" s="55">
        <f t="shared" ref="AC439:AC508" si="225">SUM(Q439:AB439)</f>
        <v>0</v>
      </c>
      <c r="AE439" s="149"/>
      <c r="AF439" s="149"/>
      <c r="AG439" s="159"/>
    </row>
    <row r="440" spans="1:33" x14ac:dyDescent="0.25">
      <c r="A440" s="60">
        <v>20310101101</v>
      </c>
      <c r="B440" s="61" t="s">
        <v>1296</v>
      </c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>
        <f t="shared" si="224"/>
        <v>0</v>
      </c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>
        <f t="shared" si="225"/>
        <v>0</v>
      </c>
      <c r="AE440" s="149"/>
      <c r="AF440" s="149"/>
      <c r="AG440" s="159"/>
    </row>
    <row r="441" spans="1:33" x14ac:dyDescent="0.25">
      <c r="A441" s="52">
        <v>205</v>
      </c>
      <c r="B441" s="53" t="s">
        <v>1062</v>
      </c>
      <c r="C441" s="54">
        <f t="shared" ref="C441:N441" si="226">+C442+C467+C472</f>
        <v>41871628.357299998</v>
      </c>
      <c r="D441" s="54">
        <f t="shared" si="226"/>
        <v>41871628.357299998</v>
      </c>
      <c r="E441" s="54">
        <f t="shared" si="226"/>
        <v>41871628.357299998</v>
      </c>
      <c r="F441" s="54">
        <f t="shared" si="226"/>
        <v>41871628.357299998</v>
      </c>
      <c r="G441" s="54">
        <f t="shared" si="226"/>
        <v>41871628.357299998</v>
      </c>
      <c r="H441" s="54">
        <f t="shared" si="226"/>
        <v>41871628.357299998</v>
      </c>
      <c r="I441" s="54">
        <f t="shared" si="226"/>
        <v>41871628.357299998</v>
      </c>
      <c r="J441" s="54">
        <f t="shared" si="226"/>
        <v>41871628.357299998</v>
      </c>
      <c r="K441" s="54">
        <f t="shared" si="226"/>
        <v>41871628.357299998</v>
      </c>
      <c r="L441" s="54">
        <f t="shared" si="226"/>
        <v>41871628.357299998</v>
      </c>
      <c r="M441" s="54">
        <f t="shared" si="226"/>
        <v>41871628.357299998</v>
      </c>
      <c r="N441" s="54">
        <f t="shared" si="226"/>
        <v>41871628.357299998</v>
      </c>
      <c r="O441" s="54">
        <f t="shared" si="224"/>
        <v>502459540.28759986</v>
      </c>
      <c r="Q441" s="54">
        <v>217810058.90999997</v>
      </c>
      <c r="R441" s="54">
        <f t="shared" ref="R441:AB441" si="227">+R442+R467+R472</f>
        <v>0</v>
      </c>
      <c r="S441" s="54">
        <f t="shared" si="227"/>
        <v>0</v>
      </c>
      <c r="T441" s="54">
        <f t="shared" si="227"/>
        <v>0</v>
      </c>
      <c r="U441" s="54">
        <f t="shared" si="227"/>
        <v>0</v>
      </c>
      <c r="V441" s="54">
        <f t="shared" si="227"/>
        <v>0</v>
      </c>
      <c r="W441" s="54">
        <f t="shared" si="227"/>
        <v>0</v>
      </c>
      <c r="X441" s="54">
        <f t="shared" si="227"/>
        <v>0</v>
      </c>
      <c r="Y441" s="54">
        <f t="shared" si="227"/>
        <v>0</v>
      </c>
      <c r="Z441" s="54">
        <f t="shared" si="227"/>
        <v>0</v>
      </c>
      <c r="AA441" s="54">
        <f t="shared" si="227"/>
        <v>0</v>
      </c>
      <c r="AB441" s="54">
        <f t="shared" si="227"/>
        <v>0</v>
      </c>
      <c r="AC441" s="54">
        <f t="shared" si="225"/>
        <v>217810058.90999997</v>
      </c>
      <c r="AE441" s="149" t="s">
        <v>1059</v>
      </c>
      <c r="AF441" s="149" t="s">
        <v>1062</v>
      </c>
      <c r="AG441" s="150">
        <v>217810058.90999997</v>
      </c>
    </row>
    <row r="442" spans="1:33" x14ac:dyDescent="0.25">
      <c r="A442" s="57">
        <v>2051</v>
      </c>
      <c r="B442" s="58" t="s">
        <v>1064</v>
      </c>
      <c r="C442" s="55">
        <f t="shared" ref="C442:N442" si="228">+C443+C447+C463</f>
        <v>41871628.357299998</v>
      </c>
      <c r="D442" s="55">
        <f t="shared" si="228"/>
        <v>41871628.357299998</v>
      </c>
      <c r="E442" s="55">
        <f t="shared" si="228"/>
        <v>41871628.357299998</v>
      </c>
      <c r="F442" s="55">
        <f t="shared" si="228"/>
        <v>41871628.357299998</v>
      </c>
      <c r="G442" s="55">
        <f t="shared" si="228"/>
        <v>41871628.357299998</v>
      </c>
      <c r="H442" s="55">
        <f t="shared" si="228"/>
        <v>41871628.357299998</v>
      </c>
      <c r="I442" s="55">
        <f t="shared" si="228"/>
        <v>41871628.357299998</v>
      </c>
      <c r="J442" s="55">
        <f t="shared" si="228"/>
        <v>41871628.357299998</v>
      </c>
      <c r="K442" s="55">
        <f t="shared" si="228"/>
        <v>41871628.357299998</v>
      </c>
      <c r="L442" s="55">
        <f t="shared" si="228"/>
        <v>41871628.357299998</v>
      </c>
      <c r="M442" s="55">
        <f t="shared" si="228"/>
        <v>41871628.357299998</v>
      </c>
      <c r="N442" s="55">
        <f t="shared" si="228"/>
        <v>41871628.357299998</v>
      </c>
      <c r="O442" s="55">
        <f t="shared" si="224"/>
        <v>502459540.28759986</v>
      </c>
      <c r="Q442" s="55">
        <v>217810058.90999997</v>
      </c>
      <c r="R442" s="55">
        <f t="shared" ref="R442:AB442" si="229">+R443+R447+R463</f>
        <v>0</v>
      </c>
      <c r="S442" s="55">
        <f t="shared" si="229"/>
        <v>0</v>
      </c>
      <c r="T442" s="55">
        <f t="shared" si="229"/>
        <v>0</v>
      </c>
      <c r="U442" s="55">
        <f t="shared" si="229"/>
        <v>0</v>
      </c>
      <c r="V442" s="55">
        <f t="shared" si="229"/>
        <v>0</v>
      </c>
      <c r="W442" s="55">
        <f t="shared" si="229"/>
        <v>0</v>
      </c>
      <c r="X442" s="55">
        <f t="shared" si="229"/>
        <v>0</v>
      </c>
      <c r="Y442" s="55">
        <f t="shared" si="229"/>
        <v>0</v>
      </c>
      <c r="Z442" s="55">
        <f t="shared" si="229"/>
        <v>0</v>
      </c>
      <c r="AA442" s="55">
        <f t="shared" si="229"/>
        <v>0</v>
      </c>
      <c r="AB442" s="55">
        <f t="shared" si="229"/>
        <v>0</v>
      </c>
      <c r="AC442" s="55">
        <f t="shared" si="225"/>
        <v>217810058.90999997</v>
      </c>
      <c r="AE442" s="149" t="s">
        <v>1061</v>
      </c>
      <c r="AF442" s="149" t="s">
        <v>1064</v>
      </c>
      <c r="AG442" s="150">
        <v>217810058.90999997</v>
      </c>
    </row>
    <row r="443" spans="1:33" x14ac:dyDescent="0.25">
      <c r="A443" s="57">
        <v>205101</v>
      </c>
      <c r="B443" s="58" t="s">
        <v>1297</v>
      </c>
      <c r="C443" s="55">
        <f t="shared" ref="C443:N445" si="230">+C444</f>
        <v>0</v>
      </c>
      <c r="D443" s="55">
        <f t="shared" si="230"/>
        <v>0</v>
      </c>
      <c r="E443" s="55">
        <f t="shared" si="230"/>
        <v>0</v>
      </c>
      <c r="F443" s="55">
        <f t="shared" si="230"/>
        <v>0</v>
      </c>
      <c r="G443" s="55">
        <f t="shared" si="230"/>
        <v>0</v>
      </c>
      <c r="H443" s="55">
        <f t="shared" si="230"/>
        <v>0</v>
      </c>
      <c r="I443" s="55">
        <f t="shared" si="230"/>
        <v>0</v>
      </c>
      <c r="J443" s="55">
        <f t="shared" si="230"/>
        <v>0</v>
      </c>
      <c r="K443" s="55">
        <f t="shared" si="230"/>
        <v>0</v>
      </c>
      <c r="L443" s="55">
        <f t="shared" si="230"/>
        <v>0</v>
      </c>
      <c r="M443" s="55">
        <f t="shared" si="230"/>
        <v>0</v>
      </c>
      <c r="N443" s="55">
        <f t="shared" si="230"/>
        <v>0</v>
      </c>
      <c r="O443" s="55">
        <f t="shared" si="224"/>
        <v>0</v>
      </c>
      <c r="Q443" s="55"/>
      <c r="R443" s="55">
        <f t="shared" ref="R443:AB445" si="231">+R444</f>
        <v>0</v>
      </c>
      <c r="S443" s="55">
        <f t="shared" si="231"/>
        <v>0</v>
      </c>
      <c r="T443" s="55">
        <f t="shared" si="231"/>
        <v>0</v>
      </c>
      <c r="U443" s="55">
        <f t="shared" si="231"/>
        <v>0</v>
      </c>
      <c r="V443" s="55">
        <f t="shared" si="231"/>
        <v>0</v>
      </c>
      <c r="W443" s="55">
        <f t="shared" si="231"/>
        <v>0</v>
      </c>
      <c r="X443" s="55">
        <f t="shared" si="231"/>
        <v>0</v>
      </c>
      <c r="Y443" s="55">
        <f t="shared" si="231"/>
        <v>0</v>
      </c>
      <c r="Z443" s="55">
        <f t="shared" si="231"/>
        <v>0</v>
      </c>
      <c r="AA443" s="55">
        <f t="shared" si="231"/>
        <v>0</v>
      </c>
      <c r="AB443" s="55">
        <f t="shared" si="231"/>
        <v>0</v>
      </c>
      <c r="AC443" s="55">
        <f t="shared" si="225"/>
        <v>0</v>
      </c>
      <c r="AE443" s="149"/>
      <c r="AF443" s="149"/>
      <c r="AG443" s="150"/>
    </row>
    <row r="444" spans="1:33" x14ac:dyDescent="0.25">
      <c r="A444" s="57">
        <v>20510101</v>
      </c>
      <c r="B444" s="58" t="s">
        <v>1297</v>
      </c>
      <c r="C444" s="55">
        <f t="shared" si="230"/>
        <v>0</v>
      </c>
      <c r="D444" s="55">
        <f t="shared" si="230"/>
        <v>0</v>
      </c>
      <c r="E444" s="55">
        <f t="shared" si="230"/>
        <v>0</v>
      </c>
      <c r="F444" s="55">
        <f t="shared" si="230"/>
        <v>0</v>
      </c>
      <c r="G444" s="55">
        <f t="shared" si="230"/>
        <v>0</v>
      </c>
      <c r="H444" s="55">
        <f t="shared" si="230"/>
        <v>0</v>
      </c>
      <c r="I444" s="55">
        <f t="shared" si="230"/>
        <v>0</v>
      </c>
      <c r="J444" s="55">
        <f t="shared" si="230"/>
        <v>0</v>
      </c>
      <c r="K444" s="55">
        <f t="shared" si="230"/>
        <v>0</v>
      </c>
      <c r="L444" s="55">
        <f t="shared" si="230"/>
        <v>0</v>
      </c>
      <c r="M444" s="55">
        <f t="shared" si="230"/>
        <v>0</v>
      </c>
      <c r="N444" s="55">
        <f t="shared" si="230"/>
        <v>0</v>
      </c>
      <c r="O444" s="55">
        <f t="shared" si="224"/>
        <v>0</v>
      </c>
      <c r="Q444" s="55"/>
      <c r="R444" s="55">
        <f t="shared" si="231"/>
        <v>0</v>
      </c>
      <c r="S444" s="55">
        <f t="shared" si="231"/>
        <v>0</v>
      </c>
      <c r="T444" s="55">
        <f t="shared" si="231"/>
        <v>0</v>
      </c>
      <c r="U444" s="55">
        <f t="shared" si="231"/>
        <v>0</v>
      </c>
      <c r="V444" s="55">
        <f t="shared" si="231"/>
        <v>0</v>
      </c>
      <c r="W444" s="55">
        <f t="shared" si="231"/>
        <v>0</v>
      </c>
      <c r="X444" s="55">
        <f t="shared" si="231"/>
        <v>0</v>
      </c>
      <c r="Y444" s="55">
        <f t="shared" si="231"/>
        <v>0</v>
      </c>
      <c r="Z444" s="55">
        <f t="shared" si="231"/>
        <v>0</v>
      </c>
      <c r="AA444" s="55">
        <f t="shared" si="231"/>
        <v>0</v>
      </c>
      <c r="AB444" s="55">
        <f t="shared" si="231"/>
        <v>0</v>
      </c>
      <c r="AC444" s="55">
        <f t="shared" si="225"/>
        <v>0</v>
      </c>
      <c r="AE444" s="149"/>
      <c r="AF444" s="149"/>
      <c r="AG444" s="150"/>
    </row>
    <row r="445" spans="1:33" x14ac:dyDescent="0.25">
      <c r="A445" s="57">
        <v>205101011</v>
      </c>
      <c r="B445" s="58" t="s">
        <v>1297</v>
      </c>
      <c r="C445" s="55">
        <f t="shared" si="230"/>
        <v>0</v>
      </c>
      <c r="D445" s="55">
        <f t="shared" si="230"/>
        <v>0</v>
      </c>
      <c r="E445" s="55">
        <f t="shared" si="230"/>
        <v>0</v>
      </c>
      <c r="F445" s="55">
        <f t="shared" si="230"/>
        <v>0</v>
      </c>
      <c r="G445" s="55">
        <f t="shared" si="230"/>
        <v>0</v>
      </c>
      <c r="H445" s="55">
        <f t="shared" si="230"/>
        <v>0</v>
      </c>
      <c r="I445" s="55">
        <f t="shared" si="230"/>
        <v>0</v>
      </c>
      <c r="J445" s="55">
        <f t="shared" si="230"/>
        <v>0</v>
      </c>
      <c r="K445" s="55">
        <f t="shared" si="230"/>
        <v>0</v>
      </c>
      <c r="L445" s="55">
        <f t="shared" si="230"/>
        <v>0</v>
      </c>
      <c r="M445" s="55">
        <f t="shared" si="230"/>
        <v>0</v>
      </c>
      <c r="N445" s="55">
        <f t="shared" si="230"/>
        <v>0</v>
      </c>
      <c r="O445" s="55">
        <f t="shared" si="224"/>
        <v>0</v>
      </c>
      <c r="Q445" s="55"/>
      <c r="R445" s="55">
        <f t="shared" si="231"/>
        <v>0</v>
      </c>
      <c r="S445" s="55">
        <f t="shared" si="231"/>
        <v>0</v>
      </c>
      <c r="T445" s="55">
        <f t="shared" si="231"/>
        <v>0</v>
      </c>
      <c r="U445" s="55">
        <f t="shared" si="231"/>
        <v>0</v>
      </c>
      <c r="V445" s="55">
        <f t="shared" si="231"/>
        <v>0</v>
      </c>
      <c r="W445" s="55">
        <f t="shared" si="231"/>
        <v>0</v>
      </c>
      <c r="X445" s="55">
        <f t="shared" si="231"/>
        <v>0</v>
      </c>
      <c r="Y445" s="55">
        <f t="shared" si="231"/>
        <v>0</v>
      </c>
      <c r="Z445" s="55">
        <f t="shared" si="231"/>
        <v>0</v>
      </c>
      <c r="AA445" s="55">
        <f t="shared" si="231"/>
        <v>0</v>
      </c>
      <c r="AB445" s="55">
        <f t="shared" si="231"/>
        <v>0</v>
      </c>
      <c r="AC445" s="55">
        <f t="shared" si="225"/>
        <v>0</v>
      </c>
      <c r="AE445" s="149"/>
      <c r="AF445" s="149"/>
      <c r="AG445" s="150"/>
    </row>
    <row r="446" spans="1:33" x14ac:dyDescent="0.25">
      <c r="A446" s="60">
        <v>20510101101</v>
      </c>
      <c r="B446" s="61" t="s">
        <v>1297</v>
      </c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>
        <f t="shared" si="224"/>
        <v>0</v>
      </c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>
        <f t="shared" si="225"/>
        <v>0</v>
      </c>
      <c r="AE446" s="149"/>
      <c r="AF446" s="149"/>
      <c r="AG446" s="150"/>
    </row>
    <row r="447" spans="1:33" x14ac:dyDescent="0.25">
      <c r="A447" s="52">
        <v>205102</v>
      </c>
      <c r="B447" s="53" t="s">
        <v>1066</v>
      </c>
      <c r="C447" s="54">
        <f t="shared" ref="C447:N449" si="232">+C448</f>
        <v>41871628.357299998</v>
      </c>
      <c r="D447" s="54">
        <f t="shared" si="232"/>
        <v>41871628.357299998</v>
      </c>
      <c r="E447" s="54">
        <f t="shared" si="232"/>
        <v>41871628.357299998</v>
      </c>
      <c r="F447" s="54">
        <f t="shared" si="232"/>
        <v>41871628.357299998</v>
      </c>
      <c r="G447" s="54">
        <f t="shared" si="232"/>
        <v>41871628.357299998</v>
      </c>
      <c r="H447" s="54">
        <f t="shared" si="232"/>
        <v>41871628.357299998</v>
      </c>
      <c r="I447" s="54">
        <f t="shared" si="232"/>
        <v>41871628.357299998</v>
      </c>
      <c r="J447" s="54">
        <f t="shared" si="232"/>
        <v>41871628.357299998</v>
      </c>
      <c r="K447" s="54">
        <f t="shared" si="232"/>
        <v>41871628.357299998</v>
      </c>
      <c r="L447" s="54">
        <f t="shared" si="232"/>
        <v>41871628.357299998</v>
      </c>
      <c r="M447" s="54">
        <f t="shared" si="232"/>
        <v>41871628.357299998</v>
      </c>
      <c r="N447" s="54">
        <f t="shared" si="232"/>
        <v>41871628.357299998</v>
      </c>
      <c r="O447" s="54">
        <f t="shared" si="224"/>
        <v>502459540.28759986</v>
      </c>
      <c r="Q447" s="54">
        <v>217810058.90999997</v>
      </c>
      <c r="R447" s="54">
        <f t="shared" ref="R447:AB449" si="233">+R448</f>
        <v>0</v>
      </c>
      <c r="S447" s="54">
        <f t="shared" si="233"/>
        <v>0</v>
      </c>
      <c r="T447" s="54">
        <f t="shared" si="233"/>
        <v>0</v>
      </c>
      <c r="U447" s="54">
        <f t="shared" si="233"/>
        <v>0</v>
      </c>
      <c r="V447" s="54">
        <f t="shared" si="233"/>
        <v>0</v>
      </c>
      <c r="W447" s="54">
        <f t="shared" si="233"/>
        <v>0</v>
      </c>
      <c r="X447" s="54">
        <f t="shared" si="233"/>
        <v>0</v>
      </c>
      <c r="Y447" s="54">
        <f t="shared" si="233"/>
        <v>0</v>
      </c>
      <c r="Z447" s="54">
        <f t="shared" si="233"/>
        <v>0</v>
      </c>
      <c r="AA447" s="54">
        <f t="shared" si="233"/>
        <v>0</v>
      </c>
      <c r="AB447" s="54">
        <f t="shared" si="233"/>
        <v>0</v>
      </c>
      <c r="AC447" s="54">
        <f t="shared" si="225"/>
        <v>217810058.90999997</v>
      </c>
      <c r="AE447" s="149" t="s">
        <v>1063</v>
      </c>
      <c r="AF447" s="149" t="s">
        <v>1066</v>
      </c>
      <c r="AG447" s="150">
        <v>217810058.90999997</v>
      </c>
    </row>
    <row r="448" spans="1:33" x14ac:dyDescent="0.25">
      <c r="A448" s="57">
        <v>20510201</v>
      </c>
      <c r="B448" s="58" t="s">
        <v>1066</v>
      </c>
      <c r="C448" s="55">
        <f t="shared" si="232"/>
        <v>41871628.357299998</v>
      </c>
      <c r="D448" s="55">
        <f t="shared" si="232"/>
        <v>41871628.357299998</v>
      </c>
      <c r="E448" s="55">
        <f t="shared" si="232"/>
        <v>41871628.357299998</v>
      </c>
      <c r="F448" s="55">
        <f t="shared" si="232"/>
        <v>41871628.357299998</v>
      </c>
      <c r="G448" s="55">
        <f t="shared" si="232"/>
        <v>41871628.357299998</v>
      </c>
      <c r="H448" s="55">
        <f t="shared" si="232"/>
        <v>41871628.357299998</v>
      </c>
      <c r="I448" s="55">
        <f t="shared" si="232"/>
        <v>41871628.357299998</v>
      </c>
      <c r="J448" s="55">
        <f t="shared" si="232"/>
        <v>41871628.357299998</v>
      </c>
      <c r="K448" s="55">
        <f t="shared" si="232"/>
        <v>41871628.357299998</v>
      </c>
      <c r="L448" s="55">
        <f t="shared" si="232"/>
        <v>41871628.357299998</v>
      </c>
      <c r="M448" s="55">
        <f t="shared" si="232"/>
        <v>41871628.357299998</v>
      </c>
      <c r="N448" s="55">
        <f t="shared" si="232"/>
        <v>41871628.357299998</v>
      </c>
      <c r="O448" s="55">
        <f t="shared" si="224"/>
        <v>502459540.28759986</v>
      </c>
      <c r="Q448" s="55">
        <v>217810058.90999997</v>
      </c>
      <c r="R448" s="55">
        <f t="shared" si="233"/>
        <v>0</v>
      </c>
      <c r="S448" s="55">
        <f t="shared" si="233"/>
        <v>0</v>
      </c>
      <c r="T448" s="55">
        <f t="shared" si="233"/>
        <v>0</v>
      </c>
      <c r="U448" s="55">
        <f t="shared" si="233"/>
        <v>0</v>
      </c>
      <c r="V448" s="55">
        <f t="shared" si="233"/>
        <v>0</v>
      </c>
      <c r="W448" s="55">
        <f t="shared" si="233"/>
        <v>0</v>
      </c>
      <c r="X448" s="55">
        <f t="shared" si="233"/>
        <v>0</v>
      </c>
      <c r="Y448" s="55">
        <f t="shared" si="233"/>
        <v>0</v>
      </c>
      <c r="Z448" s="55">
        <f t="shared" si="233"/>
        <v>0</v>
      </c>
      <c r="AA448" s="55">
        <f t="shared" si="233"/>
        <v>0</v>
      </c>
      <c r="AB448" s="55">
        <f t="shared" si="233"/>
        <v>0</v>
      </c>
      <c r="AC448" s="55">
        <f t="shared" si="225"/>
        <v>217810058.90999997</v>
      </c>
      <c r="AE448" s="149" t="s">
        <v>1065</v>
      </c>
      <c r="AF448" s="149" t="s">
        <v>1066</v>
      </c>
      <c r="AG448" s="150">
        <v>217810058.90999997</v>
      </c>
    </row>
    <row r="449" spans="1:33" x14ac:dyDescent="0.25">
      <c r="A449" s="57">
        <v>205102011</v>
      </c>
      <c r="B449" s="58" t="s">
        <v>1066</v>
      </c>
      <c r="C449" s="55">
        <f t="shared" si="232"/>
        <v>41871628.357299998</v>
      </c>
      <c r="D449" s="55">
        <f t="shared" si="232"/>
        <v>41871628.357299998</v>
      </c>
      <c r="E449" s="55">
        <f t="shared" si="232"/>
        <v>41871628.357299998</v>
      </c>
      <c r="F449" s="55">
        <f t="shared" si="232"/>
        <v>41871628.357299998</v>
      </c>
      <c r="G449" s="55">
        <f t="shared" si="232"/>
        <v>41871628.357299998</v>
      </c>
      <c r="H449" s="55">
        <f t="shared" si="232"/>
        <v>41871628.357299998</v>
      </c>
      <c r="I449" s="55">
        <f t="shared" si="232"/>
        <v>41871628.357299998</v>
      </c>
      <c r="J449" s="55">
        <f t="shared" si="232"/>
        <v>41871628.357299998</v>
      </c>
      <c r="K449" s="55">
        <f t="shared" si="232"/>
        <v>41871628.357299998</v>
      </c>
      <c r="L449" s="55">
        <f t="shared" si="232"/>
        <v>41871628.357299998</v>
      </c>
      <c r="M449" s="55">
        <f t="shared" si="232"/>
        <v>41871628.357299998</v>
      </c>
      <c r="N449" s="55">
        <f t="shared" si="232"/>
        <v>41871628.357299998</v>
      </c>
      <c r="O449" s="55">
        <f t="shared" si="224"/>
        <v>502459540.28759986</v>
      </c>
      <c r="Q449" s="55">
        <v>217810058.90999997</v>
      </c>
      <c r="R449" s="55">
        <f t="shared" si="233"/>
        <v>0</v>
      </c>
      <c r="S449" s="55">
        <f t="shared" si="233"/>
        <v>0</v>
      </c>
      <c r="T449" s="55">
        <f t="shared" si="233"/>
        <v>0</v>
      </c>
      <c r="U449" s="55">
        <f t="shared" si="233"/>
        <v>0</v>
      </c>
      <c r="V449" s="55">
        <f t="shared" si="233"/>
        <v>0</v>
      </c>
      <c r="W449" s="55">
        <f t="shared" si="233"/>
        <v>0</v>
      </c>
      <c r="X449" s="55">
        <f t="shared" si="233"/>
        <v>0</v>
      </c>
      <c r="Y449" s="55">
        <f t="shared" si="233"/>
        <v>0</v>
      </c>
      <c r="Z449" s="55">
        <f t="shared" si="233"/>
        <v>0</v>
      </c>
      <c r="AA449" s="55">
        <f t="shared" si="233"/>
        <v>0</v>
      </c>
      <c r="AB449" s="55">
        <f t="shared" si="233"/>
        <v>0</v>
      </c>
      <c r="AC449" s="55">
        <f t="shared" si="225"/>
        <v>217810058.90999997</v>
      </c>
      <c r="AE449" s="149" t="s">
        <v>1067</v>
      </c>
      <c r="AF449" s="149" t="s">
        <v>1066</v>
      </c>
      <c r="AG449" s="150">
        <v>217810058.90999997</v>
      </c>
    </row>
    <row r="450" spans="1:33" x14ac:dyDescent="0.25">
      <c r="A450" s="57">
        <v>20510201101</v>
      </c>
      <c r="B450" s="58" t="s">
        <v>1066</v>
      </c>
      <c r="C450" s="55">
        <f t="shared" ref="C450:N450" si="234">+C451+C452+C453+C454+C455+C456</f>
        <v>41871628.357299998</v>
      </c>
      <c r="D450" s="55">
        <f t="shared" si="234"/>
        <v>41871628.357299998</v>
      </c>
      <c r="E450" s="55">
        <f t="shared" si="234"/>
        <v>41871628.357299998</v>
      </c>
      <c r="F450" s="55">
        <f t="shared" si="234"/>
        <v>41871628.357299998</v>
      </c>
      <c r="G450" s="55">
        <f t="shared" si="234"/>
        <v>41871628.357299998</v>
      </c>
      <c r="H450" s="55">
        <f t="shared" si="234"/>
        <v>41871628.357299998</v>
      </c>
      <c r="I450" s="55">
        <f t="shared" si="234"/>
        <v>41871628.357299998</v>
      </c>
      <c r="J450" s="55">
        <f t="shared" si="234"/>
        <v>41871628.357299998</v>
      </c>
      <c r="K450" s="55">
        <f t="shared" si="234"/>
        <v>41871628.357299998</v>
      </c>
      <c r="L450" s="55">
        <f t="shared" si="234"/>
        <v>41871628.357299998</v>
      </c>
      <c r="M450" s="55">
        <f t="shared" si="234"/>
        <v>41871628.357299998</v>
      </c>
      <c r="N450" s="55">
        <f t="shared" si="234"/>
        <v>41871628.357299998</v>
      </c>
      <c r="O450" s="55">
        <f t="shared" si="224"/>
        <v>502459540.28759986</v>
      </c>
      <c r="Q450" s="55">
        <v>217810058.90999997</v>
      </c>
      <c r="R450" s="55">
        <f t="shared" ref="R450:AB450" si="235">+R451+R452+R453+R454+R455+R456</f>
        <v>0</v>
      </c>
      <c r="S450" s="55">
        <f t="shared" si="235"/>
        <v>0</v>
      </c>
      <c r="T450" s="55">
        <f t="shared" si="235"/>
        <v>0</v>
      </c>
      <c r="U450" s="55">
        <f t="shared" si="235"/>
        <v>0</v>
      </c>
      <c r="V450" s="55">
        <f t="shared" si="235"/>
        <v>0</v>
      </c>
      <c r="W450" s="55">
        <f t="shared" si="235"/>
        <v>0</v>
      </c>
      <c r="X450" s="55">
        <f t="shared" si="235"/>
        <v>0</v>
      </c>
      <c r="Y450" s="55">
        <f t="shared" si="235"/>
        <v>0</v>
      </c>
      <c r="Z450" s="55">
        <f t="shared" si="235"/>
        <v>0</v>
      </c>
      <c r="AA450" s="55">
        <f t="shared" si="235"/>
        <v>0</v>
      </c>
      <c r="AB450" s="55">
        <f t="shared" si="235"/>
        <v>0</v>
      </c>
      <c r="AC450" s="55">
        <f t="shared" si="225"/>
        <v>217810058.90999997</v>
      </c>
      <c r="AE450" s="116" t="s">
        <v>1068</v>
      </c>
      <c r="AF450" s="116" t="s">
        <v>1066</v>
      </c>
      <c r="AG450" s="140">
        <v>217810058.90999997</v>
      </c>
    </row>
    <row r="451" spans="1:33" x14ac:dyDescent="0.25">
      <c r="A451" s="60">
        <v>2051020110101</v>
      </c>
      <c r="B451" s="61" t="s">
        <v>799</v>
      </c>
      <c r="C451" s="62">
        <v>41871628.357299998</v>
      </c>
      <c r="D451" s="62">
        <v>41871628.357299998</v>
      </c>
      <c r="E451" s="62">
        <v>41871628.357299998</v>
      </c>
      <c r="F451" s="62">
        <v>41871628.357299998</v>
      </c>
      <c r="G451" s="62">
        <v>41871628.357299998</v>
      </c>
      <c r="H451" s="62">
        <v>41871628.357299998</v>
      </c>
      <c r="I451" s="62">
        <v>41871628.357299998</v>
      </c>
      <c r="J451" s="62">
        <v>41871628.357299998</v>
      </c>
      <c r="K451" s="62">
        <v>41871628.357299998</v>
      </c>
      <c r="L451" s="62">
        <v>41871628.357299998</v>
      </c>
      <c r="M451" s="62">
        <v>41871628.357299998</v>
      </c>
      <c r="N451" s="62">
        <v>41871628.357299998</v>
      </c>
      <c r="O451" s="62">
        <f t="shared" si="224"/>
        <v>502459540.28759986</v>
      </c>
      <c r="Q451" s="62">
        <v>97563221.219999999</v>
      </c>
      <c r="R451" s="62">
        <v>0</v>
      </c>
      <c r="S451" s="62">
        <v>0</v>
      </c>
      <c r="T451" s="62">
        <v>0</v>
      </c>
      <c r="U451" s="62">
        <v>0</v>
      </c>
      <c r="V451" s="62">
        <v>0</v>
      </c>
      <c r="W451" s="62">
        <v>0</v>
      </c>
      <c r="X451" s="62">
        <v>0</v>
      </c>
      <c r="Y451" s="62">
        <v>0</v>
      </c>
      <c r="Z451" s="62">
        <v>0</v>
      </c>
      <c r="AA451" s="62">
        <v>0</v>
      </c>
      <c r="AB451" s="62">
        <v>0</v>
      </c>
      <c r="AC451" s="62">
        <f t="shared" si="225"/>
        <v>97563221.219999999</v>
      </c>
      <c r="AE451" s="118" t="s">
        <v>1069</v>
      </c>
      <c r="AF451" s="113" t="s">
        <v>799</v>
      </c>
      <c r="AG451" s="130">
        <v>97563221.219999999</v>
      </c>
    </row>
    <row r="452" spans="1:33" x14ac:dyDescent="0.25">
      <c r="A452" s="60">
        <v>2051020110102</v>
      </c>
      <c r="B452" s="61" t="s">
        <v>1071</v>
      </c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>
        <f t="shared" si="224"/>
        <v>0</v>
      </c>
      <c r="Q452" s="62">
        <v>5689649.2699999996</v>
      </c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>
        <f t="shared" si="225"/>
        <v>5689649.2699999996</v>
      </c>
      <c r="AE452" s="118" t="s">
        <v>1070</v>
      </c>
      <c r="AF452" s="113" t="s">
        <v>1071</v>
      </c>
      <c r="AG452" s="132">
        <v>5689649.2699999996</v>
      </c>
    </row>
    <row r="453" spans="1:33" x14ac:dyDescent="0.25">
      <c r="A453" s="60">
        <v>2051020110103</v>
      </c>
      <c r="B453" s="61" t="s">
        <v>1073</v>
      </c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>
        <f t="shared" si="224"/>
        <v>0</v>
      </c>
      <c r="Q453" s="62">
        <v>844932</v>
      </c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>
        <f t="shared" si="225"/>
        <v>844932</v>
      </c>
      <c r="AE453" s="118" t="s">
        <v>1072</v>
      </c>
      <c r="AF453" s="113" t="s">
        <v>1073</v>
      </c>
      <c r="AG453" s="132">
        <v>844932</v>
      </c>
    </row>
    <row r="454" spans="1:33" x14ac:dyDescent="0.25">
      <c r="A454" s="60">
        <v>2051020110104</v>
      </c>
      <c r="B454" s="61" t="s">
        <v>1075</v>
      </c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>
        <f t="shared" si="224"/>
        <v>0</v>
      </c>
      <c r="Q454" s="62">
        <v>8286553.9800000004</v>
      </c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>
        <f t="shared" si="225"/>
        <v>8286553.9800000004</v>
      </c>
      <c r="AE454" s="118" t="s">
        <v>1074</v>
      </c>
      <c r="AF454" s="113" t="s">
        <v>1075</v>
      </c>
      <c r="AG454" s="132">
        <v>8286553.9800000004</v>
      </c>
    </row>
    <row r="455" spans="1:33" x14ac:dyDescent="0.25">
      <c r="A455" s="60">
        <v>2051020110105</v>
      </c>
      <c r="B455" s="61" t="s">
        <v>1056</v>
      </c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>
        <f t="shared" si="224"/>
        <v>0</v>
      </c>
      <c r="Q455" s="62">
        <v>49671581.380000003</v>
      </c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>
        <f t="shared" si="225"/>
        <v>49671581.380000003</v>
      </c>
      <c r="AE455" s="118" t="s">
        <v>1076</v>
      </c>
      <c r="AF455" s="113" t="s">
        <v>1056</v>
      </c>
      <c r="AG455" s="132">
        <v>49671581.380000003</v>
      </c>
    </row>
    <row r="456" spans="1:33" x14ac:dyDescent="0.25">
      <c r="A456" s="60">
        <v>2051020110106</v>
      </c>
      <c r="B456" s="61" t="s">
        <v>1078</v>
      </c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>
        <f t="shared" si="224"/>
        <v>0</v>
      </c>
      <c r="Q456" s="62">
        <v>0</v>
      </c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>
        <f t="shared" si="225"/>
        <v>0</v>
      </c>
      <c r="AE456" s="118" t="s">
        <v>1077</v>
      </c>
      <c r="AF456" s="113" t="s">
        <v>1078</v>
      </c>
      <c r="AG456" s="132">
        <v>0</v>
      </c>
    </row>
    <row r="457" spans="1:33" x14ac:dyDescent="0.25">
      <c r="A457" s="167"/>
      <c r="B457" s="168"/>
      <c r="C457" s="169"/>
      <c r="D457" s="169"/>
      <c r="E457" s="169"/>
      <c r="F457" s="169"/>
      <c r="G457" s="169"/>
      <c r="H457" s="169"/>
      <c r="I457" s="169"/>
      <c r="J457" s="169"/>
      <c r="K457" s="169"/>
      <c r="L457" s="169"/>
      <c r="M457" s="169"/>
      <c r="N457" s="169"/>
      <c r="O457" s="169"/>
      <c r="P457" s="24"/>
      <c r="Q457" s="169">
        <v>17927520.23</v>
      </c>
      <c r="R457" s="169"/>
      <c r="S457" s="169"/>
      <c r="T457" s="169"/>
      <c r="U457" s="169"/>
      <c r="V457" s="169"/>
      <c r="W457" s="169"/>
      <c r="X457" s="169"/>
      <c r="Y457" s="169"/>
      <c r="Z457" s="169"/>
      <c r="AA457" s="169"/>
      <c r="AB457" s="169"/>
      <c r="AC457" s="169"/>
      <c r="AD457" s="24"/>
      <c r="AE457" s="118" t="s">
        <v>1079</v>
      </c>
      <c r="AF457" s="118" t="s">
        <v>1080</v>
      </c>
      <c r="AG457" s="132">
        <v>17927520.23</v>
      </c>
    </row>
    <row r="458" spans="1:33" x14ac:dyDescent="0.25">
      <c r="A458" s="167"/>
      <c r="B458" s="168"/>
      <c r="C458" s="169"/>
      <c r="D458" s="169"/>
      <c r="E458" s="169"/>
      <c r="F458" s="169"/>
      <c r="G458" s="169"/>
      <c r="H458" s="169"/>
      <c r="I458" s="169"/>
      <c r="J458" s="169"/>
      <c r="K458" s="169"/>
      <c r="L458" s="169"/>
      <c r="M458" s="169"/>
      <c r="N458" s="169"/>
      <c r="O458" s="169"/>
      <c r="P458" s="24"/>
      <c r="Q458" s="169">
        <v>6348621</v>
      </c>
      <c r="R458" s="169"/>
      <c r="S458" s="169"/>
      <c r="T458" s="169"/>
      <c r="U458" s="169"/>
      <c r="V458" s="169"/>
      <c r="W458" s="169"/>
      <c r="X458" s="169"/>
      <c r="Y458" s="169"/>
      <c r="Z458" s="169"/>
      <c r="AA458" s="169"/>
      <c r="AB458" s="169"/>
      <c r="AC458" s="169"/>
      <c r="AD458" s="24"/>
      <c r="AE458" s="118" t="s">
        <v>1081</v>
      </c>
      <c r="AF458" s="118" t="s">
        <v>1082</v>
      </c>
      <c r="AG458" s="132">
        <v>6348621</v>
      </c>
    </row>
    <row r="459" spans="1:33" x14ac:dyDescent="0.25">
      <c r="A459" s="167"/>
      <c r="B459" s="168"/>
      <c r="C459" s="169"/>
      <c r="D459" s="169"/>
      <c r="E459" s="169"/>
      <c r="F459" s="169"/>
      <c r="G459" s="169"/>
      <c r="H459" s="169"/>
      <c r="I459" s="169"/>
      <c r="J459" s="169"/>
      <c r="K459" s="169"/>
      <c r="L459" s="169"/>
      <c r="M459" s="169"/>
      <c r="N459" s="169"/>
      <c r="O459" s="169"/>
      <c r="P459" s="24"/>
      <c r="Q459" s="169">
        <v>6232746</v>
      </c>
      <c r="R459" s="169"/>
      <c r="S459" s="169"/>
      <c r="T459" s="169"/>
      <c r="U459" s="169"/>
      <c r="V459" s="169"/>
      <c r="W459" s="169"/>
      <c r="X459" s="169"/>
      <c r="Y459" s="169"/>
      <c r="Z459" s="169"/>
      <c r="AA459" s="169"/>
      <c r="AB459" s="169"/>
      <c r="AC459" s="169"/>
      <c r="AD459" s="24"/>
      <c r="AE459" s="118" t="s">
        <v>1083</v>
      </c>
      <c r="AF459" s="118" t="s">
        <v>1084</v>
      </c>
      <c r="AG459" s="132">
        <v>6232746</v>
      </c>
    </row>
    <row r="460" spans="1:33" x14ac:dyDescent="0.25">
      <c r="A460" s="167"/>
      <c r="B460" s="168"/>
      <c r="C460" s="169"/>
      <c r="D460" s="169"/>
      <c r="E460" s="169"/>
      <c r="F460" s="169"/>
      <c r="G460" s="169"/>
      <c r="H460" s="169"/>
      <c r="I460" s="169"/>
      <c r="J460" s="169"/>
      <c r="K460" s="169"/>
      <c r="L460" s="169"/>
      <c r="M460" s="169"/>
      <c r="N460" s="169"/>
      <c r="O460" s="169"/>
      <c r="P460" s="24"/>
      <c r="Q460" s="169">
        <v>5480085</v>
      </c>
      <c r="R460" s="169"/>
      <c r="S460" s="169"/>
      <c r="T460" s="169"/>
      <c r="U460" s="169"/>
      <c r="V460" s="169"/>
      <c r="W460" s="169"/>
      <c r="X460" s="169"/>
      <c r="Y460" s="169"/>
      <c r="Z460" s="169"/>
      <c r="AA460" s="169"/>
      <c r="AB460" s="169"/>
      <c r="AC460" s="169"/>
      <c r="AD460" s="24"/>
      <c r="AE460" s="118" t="s">
        <v>1085</v>
      </c>
      <c r="AF460" s="118" t="s">
        <v>1086</v>
      </c>
      <c r="AG460" s="132">
        <v>5480085</v>
      </c>
    </row>
    <row r="461" spans="1:33" x14ac:dyDescent="0.25">
      <c r="A461" s="167"/>
      <c r="B461" s="168"/>
      <c r="C461" s="169"/>
      <c r="D461" s="169"/>
      <c r="E461" s="169"/>
      <c r="F461" s="169"/>
      <c r="G461" s="169"/>
      <c r="H461" s="169"/>
      <c r="I461" s="169"/>
      <c r="J461" s="169"/>
      <c r="K461" s="169"/>
      <c r="L461" s="169"/>
      <c r="M461" s="169"/>
      <c r="N461" s="169"/>
      <c r="O461" s="169"/>
      <c r="P461" s="24"/>
      <c r="Q461" s="169">
        <v>19765148.829999998</v>
      </c>
      <c r="R461" s="169"/>
      <c r="S461" s="169"/>
      <c r="T461" s="169"/>
      <c r="U461" s="169"/>
      <c r="V461" s="169"/>
      <c r="W461" s="169"/>
      <c r="X461" s="169"/>
      <c r="Y461" s="169"/>
      <c r="Z461" s="169"/>
      <c r="AA461" s="169"/>
      <c r="AB461" s="169"/>
      <c r="AC461" s="169"/>
      <c r="AD461" s="24"/>
      <c r="AE461" s="118" t="s">
        <v>1087</v>
      </c>
      <c r="AF461" s="118" t="s">
        <v>1088</v>
      </c>
      <c r="AG461" s="132">
        <v>19765148.829999998</v>
      </c>
    </row>
    <row r="462" spans="1:33" x14ac:dyDescent="0.25">
      <c r="A462" s="167"/>
      <c r="B462" s="168"/>
      <c r="C462" s="169"/>
      <c r="D462" s="169"/>
      <c r="E462" s="169"/>
      <c r="F462" s="169"/>
      <c r="G462" s="169"/>
      <c r="H462" s="169"/>
      <c r="I462" s="169"/>
      <c r="J462" s="169"/>
      <c r="K462" s="169"/>
      <c r="L462" s="169"/>
      <c r="M462" s="169"/>
      <c r="N462" s="169"/>
      <c r="O462" s="169"/>
      <c r="P462" s="24"/>
      <c r="Q462" s="169">
        <v>0</v>
      </c>
      <c r="R462" s="169"/>
      <c r="S462" s="169"/>
      <c r="T462" s="169"/>
      <c r="U462" s="169"/>
      <c r="V462" s="169"/>
      <c r="W462" s="169"/>
      <c r="X462" s="169"/>
      <c r="Y462" s="169"/>
      <c r="Z462" s="169"/>
      <c r="AA462" s="169"/>
      <c r="AB462" s="169"/>
      <c r="AC462" s="169"/>
      <c r="AD462" s="24"/>
      <c r="AE462" s="118" t="s">
        <v>1089</v>
      </c>
      <c r="AF462" s="118" t="s">
        <v>1090</v>
      </c>
      <c r="AG462" s="132">
        <v>0</v>
      </c>
    </row>
    <row r="463" spans="1:33" x14ac:dyDescent="0.25">
      <c r="A463" s="52">
        <v>205103</v>
      </c>
      <c r="B463" s="53" t="s">
        <v>1298</v>
      </c>
      <c r="C463" s="54">
        <f t="shared" ref="C463:N465" si="236">+C464</f>
        <v>0</v>
      </c>
      <c r="D463" s="54">
        <f t="shared" si="236"/>
        <v>0</v>
      </c>
      <c r="E463" s="54">
        <f t="shared" si="236"/>
        <v>0</v>
      </c>
      <c r="F463" s="54">
        <f t="shared" si="236"/>
        <v>0</v>
      </c>
      <c r="G463" s="54">
        <f t="shared" si="236"/>
        <v>0</v>
      </c>
      <c r="H463" s="54">
        <f t="shared" si="236"/>
        <v>0</v>
      </c>
      <c r="I463" s="54">
        <f t="shared" si="236"/>
        <v>0</v>
      </c>
      <c r="J463" s="54">
        <f t="shared" si="236"/>
        <v>0</v>
      </c>
      <c r="K463" s="54">
        <f t="shared" si="236"/>
        <v>0</v>
      </c>
      <c r="L463" s="54">
        <f t="shared" si="236"/>
        <v>0</v>
      </c>
      <c r="M463" s="54">
        <f t="shared" si="236"/>
        <v>0</v>
      </c>
      <c r="N463" s="54">
        <f t="shared" si="236"/>
        <v>0</v>
      </c>
      <c r="O463" s="54">
        <f t="shared" si="224"/>
        <v>0</v>
      </c>
      <c r="Q463" s="54"/>
      <c r="R463" s="54">
        <f t="shared" ref="R463:AB465" si="237">+R464</f>
        <v>0</v>
      </c>
      <c r="S463" s="54">
        <f t="shared" si="237"/>
        <v>0</v>
      </c>
      <c r="T463" s="54">
        <f t="shared" si="237"/>
        <v>0</v>
      </c>
      <c r="U463" s="54">
        <f t="shared" si="237"/>
        <v>0</v>
      </c>
      <c r="V463" s="54">
        <f t="shared" si="237"/>
        <v>0</v>
      </c>
      <c r="W463" s="54">
        <f t="shared" si="237"/>
        <v>0</v>
      </c>
      <c r="X463" s="54">
        <f t="shared" si="237"/>
        <v>0</v>
      </c>
      <c r="Y463" s="54">
        <f t="shared" si="237"/>
        <v>0</v>
      </c>
      <c r="Z463" s="54">
        <f t="shared" si="237"/>
        <v>0</v>
      </c>
      <c r="AA463" s="54">
        <f t="shared" si="237"/>
        <v>0</v>
      </c>
      <c r="AB463" s="54">
        <f t="shared" si="237"/>
        <v>0</v>
      </c>
      <c r="AC463" s="54">
        <f t="shared" si="225"/>
        <v>0</v>
      </c>
      <c r="AE463" s="118"/>
      <c r="AF463" s="118"/>
      <c r="AG463" s="132"/>
    </row>
    <row r="464" spans="1:33" x14ac:dyDescent="0.25">
      <c r="A464" s="57">
        <v>20510301</v>
      </c>
      <c r="B464" s="58" t="s">
        <v>1298</v>
      </c>
      <c r="C464" s="55">
        <f t="shared" si="236"/>
        <v>0</v>
      </c>
      <c r="D464" s="55">
        <f t="shared" si="236"/>
        <v>0</v>
      </c>
      <c r="E464" s="55">
        <f t="shared" si="236"/>
        <v>0</v>
      </c>
      <c r="F464" s="55">
        <f t="shared" si="236"/>
        <v>0</v>
      </c>
      <c r="G464" s="55">
        <f t="shared" si="236"/>
        <v>0</v>
      </c>
      <c r="H464" s="55">
        <f t="shared" si="236"/>
        <v>0</v>
      </c>
      <c r="I464" s="55">
        <f t="shared" si="236"/>
        <v>0</v>
      </c>
      <c r="J464" s="55">
        <f t="shared" si="236"/>
        <v>0</v>
      </c>
      <c r="K464" s="55">
        <f t="shared" si="236"/>
        <v>0</v>
      </c>
      <c r="L464" s="55">
        <f t="shared" si="236"/>
        <v>0</v>
      </c>
      <c r="M464" s="55">
        <f t="shared" si="236"/>
        <v>0</v>
      </c>
      <c r="N464" s="55">
        <f t="shared" si="236"/>
        <v>0</v>
      </c>
      <c r="O464" s="55">
        <f t="shared" si="224"/>
        <v>0</v>
      </c>
      <c r="Q464" s="55"/>
      <c r="R464" s="55">
        <f t="shared" si="237"/>
        <v>0</v>
      </c>
      <c r="S464" s="55">
        <f t="shared" si="237"/>
        <v>0</v>
      </c>
      <c r="T464" s="55">
        <f t="shared" si="237"/>
        <v>0</v>
      </c>
      <c r="U464" s="55">
        <f t="shared" si="237"/>
        <v>0</v>
      </c>
      <c r="V464" s="55">
        <f t="shared" si="237"/>
        <v>0</v>
      </c>
      <c r="W464" s="55">
        <f t="shared" si="237"/>
        <v>0</v>
      </c>
      <c r="X464" s="55">
        <f t="shared" si="237"/>
        <v>0</v>
      </c>
      <c r="Y464" s="55">
        <f t="shared" si="237"/>
        <v>0</v>
      </c>
      <c r="Z464" s="55">
        <f t="shared" si="237"/>
        <v>0</v>
      </c>
      <c r="AA464" s="55">
        <f t="shared" si="237"/>
        <v>0</v>
      </c>
      <c r="AB464" s="55">
        <f t="shared" si="237"/>
        <v>0</v>
      </c>
      <c r="AC464" s="55">
        <f t="shared" si="225"/>
        <v>0</v>
      </c>
      <c r="AE464" s="118"/>
      <c r="AF464" s="118"/>
      <c r="AG464" s="132"/>
    </row>
    <row r="465" spans="1:33" x14ac:dyDescent="0.25">
      <c r="A465" s="57">
        <v>205103011</v>
      </c>
      <c r="B465" s="58" t="s">
        <v>1298</v>
      </c>
      <c r="C465" s="55">
        <f t="shared" si="236"/>
        <v>0</v>
      </c>
      <c r="D465" s="55">
        <f t="shared" si="236"/>
        <v>0</v>
      </c>
      <c r="E465" s="55">
        <f t="shared" si="236"/>
        <v>0</v>
      </c>
      <c r="F465" s="55">
        <f t="shared" si="236"/>
        <v>0</v>
      </c>
      <c r="G465" s="55">
        <f t="shared" si="236"/>
        <v>0</v>
      </c>
      <c r="H465" s="55">
        <f t="shared" si="236"/>
        <v>0</v>
      </c>
      <c r="I465" s="55">
        <f t="shared" si="236"/>
        <v>0</v>
      </c>
      <c r="J465" s="55">
        <f t="shared" si="236"/>
        <v>0</v>
      </c>
      <c r="K465" s="55">
        <f t="shared" si="236"/>
        <v>0</v>
      </c>
      <c r="L465" s="55">
        <f t="shared" si="236"/>
        <v>0</v>
      </c>
      <c r="M465" s="55">
        <f t="shared" si="236"/>
        <v>0</v>
      </c>
      <c r="N465" s="55">
        <f t="shared" si="236"/>
        <v>0</v>
      </c>
      <c r="O465" s="55">
        <f t="shared" si="224"/>
        <v>0</v>
      </c>
      <c r="Q465" s="55"/>
      <c r="R465" s="55">
        <f t="shared" si="237"/>
        <v>0</v>
      </c>
      <c r="S465" s="55">
        <f t="shared" si="237"/>
        <v>0</v>
      </c>
      <c r="T465" s="55">
        <f t="shared" si="237"/>
        <v>0</v>
      </c>
      <c r="U465" s="55">
        <f t="shared" si="237"/>
        <v>0</v>
      </c>
      <c r="V465" s="55">
        <f t="shared" si="237"/>
        <v>0</v>
      </c>
      <c r="W465" s="55">
        <f t="shared" si="237"/>
        <v>0</v>
      </c>
      <c r="X465" s="55">
        <f t="shared" si="237"/>
        <v>0</v>
      </c>
      <c r="Y465" s="55">
        <f t="shared" si="237"/>
        <v>0</v>
      </c>
      <c r="Z465" s="55">
        <f t="shared" si="237"/>
        <v>0</v>
      </c>
      <c r="AA465" s="55">
        <f t="shared" si="237"/>
        <v>0</v>
      </c>
      <c r="AB465" s="55">
        <f t="shared" si="237"/>
        <v>0</v>
      </c>
      <c r="AC465" s="55">
        <f t="shared" si="225"/>
        <v>0</v>
      </c>
      <c r="AE465" s="118"/>
      <c r="AF465" s="118"/>
      <c r="AG465" s="132"/>
    </row>
    <row r="466" spans="1:33" x14ac:dyDescent="0.25">
      <c r="A466" s="60">
        <v>20510301101</v>
      </c>
      <c r="B466" s="61" t="s">
        <v>1298</v>
      </c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>
        <f t="shared" si="224"/>
        <v>0</v>
      </c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>
        <f t="shared" si="225"/>
        <v>0</v>
      </c>
      <c r="AE466" s="118"/>
      <c r="AF466" s="118"/>
      <c r="AG466" s="132"/>
    </row>
    <row r="467" spans="1:33" x14ac:dyDescent="0.25">
      <c r="A467" s="52">
        <v>2052</v>
      </c>
      <c r="B467" s="53" t="s">
        <v>1092</v>
      </c>
      <c r="C467" s="54">
        <f t="shared" ref="C467:N470" si="238">+C468</f>
        <v>0</v>
      </c>
      <c r="D467" s="54">
        <f t="shared" si="238"/>
        <v>0</v>
      </c>
      <c r="E467" s="54">
        <f t="shared" si="238"/>
        <v>0</v>
      </c>
      <c r="F467" s="54">
        <f t="shared" si="238"/>
        <v>0</v>
      </c>
      <c r="G467" s="54">
        <f t="shared" si="238"/>
        <v>0</v>
      </c>
      <c r="H467" s="54">
        <f t="shared" si="238"/>
        <v>0</v>
      </c>
      <c r="I467" s="54">
        <f t="shared" si="238"/>
        <v>0</v>
      </c>
      <c r="J467" s="54">
        <f t="shared" si="238"/>
        <v>0</v>
      </c>
      <c r="K467" s="54">
        <f t="shared" si="238"/>
        <v>0</v>
      </c>
      <c r="L467" s="54">
        <f t="shared" si="238"/>
        <v>0</v>
      </c>
      <c r="M467" s="54">
        <f t="shared" si="238"/>
        <v>0</v>
      </c>
      <c r="N467" s="54">
        <f t="shared" si="238"/>
        <v>0</v>
      </c>
      <c r="O467" s="54">
        <f t="shared" si="224"/>
        <v>0</v>
      </c>
      <c r="Q467" s="54">
        <v>0</v>
      </c>
      <c r="R467" s="54">
        <f t="shared" ref="R467:AB470" si="239">+R468</f>
        <v>0</v>
      </c>
      <c r="S467" s="54">
        <f t="shared" si="239"/>
        <v>0</v>
      </c>
      <c r="T467" s="54">
        <f t="shared" si="239"/>
        <v>0</v>
      </c>
      <c r="U467" s="54">
        <f t="shared" si="239"/>
        <v>0</v>
      </c>
      <c r="V467" s="54">
        <f t="shared" si="239"/>
        <v>0</v>
      </c>
      <c r="W467" s="54">
        <f t="shared" si="239"/>
        <v>0</v>
      </c>
      <c r="X467" s="54">
        <f t="shared" si="239"/>
        <v>0</v>
      </c>
      <c r="Y467" s="54">
        <f t="shared" si="239"/>
        <v>0</v>
      </c>
      <c r="Z467" s="54">
        <f t="shared" si="239"/>
        <v>0</v>
      </c>
      <c r="AA467" s="54">
        <f t="shared" si="239"/>
        <v>0</v>
      </c>
      <c r="AB467" s="54">
        <f t="shared" si="239"/>
        <v>0</v>
      </c>
      <c r="AC467" s="54">
        <f t="shared" si="225"/>
        <v>0</v>
      </c>
      <c r="AE467" s="149" t="s">
        <v>1091</v>
      </c>
      <c r="AF467" s="149" t="s">
        <v>1092</v>
      </c>
      <c r="AG467" s="150">
        <v>0</v>
      </c>
    </row>
    <row r="468" spans="1:33" x14ac:dyDescent="0.25">
      <c r="A468" s="57">
        <v>205201</v>
      </c>
      <c r="B468" s="58" t="s">
        <v>1092</v>
      </c>
      <c r="C468" s="55">
        <f t="shared" si="238"/>
        <v>0</v>
      </c>
      <c r="D468" s="55">
        <f t="shared" si="238"/>
        <v>0</v>
      </c>
      <c r="E468" s="55">
        <f t="shared" si="238"/>
        <v>0</v>
      </c>
      <c r="F468" s="55">
        <f t="shared" si="238"/>
        <v>0</v>
      </c>
      <c r="G468" s="55">
        <f t="shared" si="238"/>
        <v>0</v>
      </c>
      <c r="H468" s="55">
        <f t="shared" si="238"/>
        <v>0</v>
      </c>
      <c r="I468" s="55">
        <f t="shared" si="238"/>
        <v>0</v>
      </c>
      <c r="J468" s="55">
        <f t="shared" si="238"/>
        <v>0</v>
      </c>
      <c r="K468" s="55">
        <f t="shared" si="238"/>
        <v>0</v>
      </c>
      <c r="L468" s="55">
        <f t="shared" si="238"/>
        <v>0</v>
      </c>
      <c r="M468" s="55">
        <f t="shared" si="238"/>
        <v>0</v>
      </c>
      <c r="N468" s="55">
        <f t="shared" si="238"/>
        <v>0</v>
      </c>
      <c r="O468" s="55">
        <f t="shared" si="224"/>
        <v>0</v>
      </c>
      <c r="Q468" s="55">
        <v>0</v>
      </c>
      <c r="R468" s="55">
        <f t="shared" si="239"/>
        <v>0</v>
      </c>
      <c r="S468" s="55">
        <f t="shared" si="239"/>
        <v>0</v>
      </c>
      <c r="T468" s="55">
        <f t="shared" si="239"/>
        <v>0</v>
      </c>
      <c r="U468" s="55">
        <f t="shared" si="239"/>
        <v>0</v>
      </c>
      <c r="V468" s="55">
        <f t="shared" si="239"/>
        <v>0</v>
      </c>
      <c r="W468" s="55">
        <f t="shared" si="239"/>
        <v>0</v>
      </c>
      <c r="X468" s="55">
        <f t="shared" si="239"/>
        <v>0</v>
      </c>
      <c r="Y468" s="55">
        <f t="shared" si="239"/>
        <v>0</v>
      </c>
      <c r="Z468" s="55">
        <f t="shared" si="239"/>
        <v>0</v>
      </c>
      <c r="AA468" s="55">
        <f t="shared" si="239"/>
        <v>0</v>
      </c>
      <c r="AB468" s="55">
        <f t="shared" si="239"/>
        <v>0</v>
      </c>
      <c r="AC468" s="55">
        <f t="shared" si="225"/>
        <v>0</v>
      </c>
      <c r="AE468" s="149" t="s">
        <v>1093</v>
      </c>
      <c r="AF468" s="149" t="s">
        <v>1092</v>
      </c>
      <c r="AG468" s="150">
        <v>0</v>
      </c>
    </row>
    <row r="469" spans="1:33" x14ac:dyDescent="0.25">
      <c r="A469" s="57">
        <v>20520101</v>
      </c>
      <c r="B469" s="58" t="s">
        <v>1092</v>
      </c>
      <c r="C469" s="55">
        <f t="shared" si="238"/>
        <v>0</v>
      </c>
      <c r="D469" s="55">
        <f t="shared" si="238"/>
        <v>0</v>
      </c>
      <c r="E469" s="55">
        <f t="shared" si="238"/>
        <v>0</v>
      </c>
      <c r="F469" s="55">
        <f t="shared" si="238"/>
        <v>0</v>
      </c>
      <c r="G469" s="55">
        <f t="shared" si="238"/>
        <v>0</v>
      </c>
      <c r="H469" s="55">
        <f t="shared" si="238"/>
        <v>0</v>
      </c>
      <c r="I469" s="55">
        <f t="shared" si="238"/>
        <v>0</v>
      </c>
      <c r="J469" s="55">
        <f t="shared" si="238"/>
        <v>0</v>
      </c>
      <c r="K469" s="55">
        <f t="shared" si="238"/>
        <v>0</v>
      </c>
      <c r="L469" s="55">
        <f t="shared" si="238"/>
        <v>0</v>
      </c>
      <c r="M469" s="55">
        <f t="shared" si="238"/>
        <v>0</v>
      </c>
      <c r="N469" s="55">
        <f t="shared" si="238"/>
        <v>0</v>
      </c>
      <c r="O469" s="55">
        <f t="shared" si="224"/>
        <v>0</v>
      </c>
      <c r="Q469" s="55">
        <v>0</v>
      </c>
      <c r="R469" s="55">
        <f t="shared" si="239"/>
        <v>0</v>
      </c>
      <c r="S469" s="55">
        <f t="shared" si="239"/>
        <v>0</v>
      </c>
      <c r="T469" s="55">
        <f t="shared" si="239"/>
        <v>0</v>
      </c>
      <c r="U469" s="55">
        <f t="shared" si="239"/>
        <v>0</v>
      </c>
      <c r="V469" s="55">
        <f t="shared" si="239"/>
        <v>0</v>
      </c>
      <c r="W469" s="55">
        <f t="shared" si="239"/>
        <v>0</v>
      </c>
      <c r="X469" s="55">
        <f t="shared" si="239"/>
        <v>0</v>
      </c>
      <c r="Y469" s="55">
        <f t="shared" si="239"/>
        <v>0</v>
      </c>
      <c r="Z469" s="55">
        <f t="shared" si="239"/>
        <v>0</v>
      </c>
      <c r="AA469" s="55">
        <f t="shared" si="239"/>
        <v>0</v>
      </c>
      <c r="AB469" s="55">
        <f t="shared" si="239"/>
        <v>0</v>
      </c>
      <c r="AC469" s="55">
        <f t="shared" si="225"/>
        <v>0</v>
      </c>
      <c r="AE469" s="149" t="s">
        <v>1094</v>
      </c>
      <c r="AF469" s="149" t="s">
        <v>1092</v>
      </c>
      <c r="AG469" s="150">
        <v>0</v>
      </c>
    </row>
    <row r="470" spans="1:33" x14ac:dyDescent="0.25">
      <c r="A470" s="57">
        <v>205201011</v>
      </c>
      <c r="B470" s="58" t="s">
        <v>1092</v>
      </c>
      <c r="C470" s="55">
        <f t="shared" si="238"/>
        <v>0</v>
      </c>
      <c r="D470" s="55">
        <f t="shared" si="238"/>
        <v>0</v>
      </c>
      <c r="E470" s="55">
        <f t="shared" si="238"/>
        <v>0</v>
      </c>
      <c r="F470" s="55">
        <f t="shared" si="238"/>
        <v>0</v>
      </c>
      <c r="G470" s="55">
        <f t="shared" si="238"/>
        <v>0</v>
      </c>
      <c r="H470" s="55">
        <f t="shared" si="238"/>
        <v>0</v>
      </c>
      <c r="I470" s="55">
        <f t="shared" si="238"/>
        <v>0</v>
      </c>
      <c r="J470" s="55">
        <f t="shared" si="238"/>
        <v>0</v>
      </c>
      <c r="K470" s="55">
        <f t="shared" si="238"/>
        <v>0</v>
      </c>
      <c r="L470" s="55">
        <f t="shared" si="238"/>
        <v>0</v>
      </c>
      <c r="M470" s="55">
        <f t="shared" si="238"/>
        <v>0</v>
      </c>
      <c r="N470" s="55">
        <f t="shared" si="238"/>
        <v>0</v>
      </c>
      <c r="O470" s="55">
        <f t="shared" si="224"/>
        <v>0</v>
      </c>
      <c r="Q470" s="55">
        <v>0</v>
      </c>
      <c r="R470" s="55">
        <f t="shared" si="239"/>
        <v>0</v>
      </c>
      <c r="S470" s="55">
        <f t="shared" si="239"/>
        <v>0</v>
      </c>
      <c r="T470" s="55">
        <f t="shared" si="239"/>
        <v>0</v>
      </c>
      <c r="U470" s="55">
        <f t="shared" si="239"/>
        <v>0</v>
      </c>
      <c r="V470" s="55">
        <f t="shared" si="239"/>
        <v>0</v>
      </c>
      <c r="W470" s="55">
        <f t="shared" si="239"/>
        <v>0</v>
      </c>
      <c r="X470" s="55">
        <f t="shared" si="239"/>
        <v>0</v>
      </c>
      <c r="Y470" s="55">
        <f t="shared" si="239"/>
        <v>0</v>
      </c>
      <c r="Z470" s="55">
        <f t="shared" si="239"/>
        <v>0</v>
      </c>
      <c r="AA470" s="55">
        <f t="shared" si="239"/>
        <v>0</v>
      </c>
      <c r="AB470" s="55">
        <f t="shared" si="239"/>
        <v>0</v>
      </c>
      <c r="AC470" s="55">
        <f t="shared" si="225"/>
        <v>0</v>
      </c>
      <c r="AE470" s="149" t="s">
        <v>1095</v>
      </c>
      <c r="AF470" s="149" t="s">
        <v>1092</v>
      </c>
      <c r="AG470" s="150">
        <v>0</v>
      </c>
    </row>
    <row r="471" spans="1:33" x14ac:dyDescent="0.25">
      <c r="A471" s="60">
        <v>20520101101</v>
      </c>
      <c r="B471" s="61" t="s">
        <v>1092</v>
      </c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>
        <f t="shared" si="224"/>
        <v>0</v>
      </c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>
        <f t="shared" si="225"/>
        <v>0</v>
      </c>
      <c r="AE471" s="92" t="s">
        <v>1096</v>
      </c>
      <c r="AF471" s="84" t="s">
        <v>1092</v>
      </c>
      <c r="AG471" s="128"/>
    </row>
    <row r="472" spans="1:33" x14ac:dyDescent="0.25">
      <c r="A472" s="52">
        <v>2053</v>
      </c>
      <c r="B472" s="53" t="s">
        <v>1099</v>
      </c>
      <c r="C472" s="54">
        <f t="shared" ref="C472:N475" si="240">+C473</f>
        <v>0</v>
      </c>
      <c r="D472" s="54">
        <f t="shared" si="240"/>
        <v>0</v>
      </c>
      <c r="E472" s="54">
        <f t="shared" si="240"/>
        <v>0</v>
      </c>
      <c r="F472" s="54">
        <f t="shared" si="240"/>
        <v>0</v>
      </c>
      <c r="G472" s="54">
        <f t="shared" si="240"/>
        <v>0</v>
      </c>
      <c r="H472" s="54">
        <f t="shared" si="240"/>
        <v>0</v>
      </c>
      <c r="I472" s="54">
        <f t="shared" si="240"/>
        <v>0</v>
      </c>
      <c r="J472" s="54">
        <f t="shared" si="240"/>
        <v>0</v>
      </c>
      <c r="K472" s="54">
        <f t="shared" si="240"/>
        <v>0</v>
      </c>
      <c r="L472" s="54">
        <f t="shared" si="240"/>
        <v>0</v>
      </c>
      <c r="M472" s="54">
        <f t="shared" si="240"/>
        <v>0</v>
      </c>
      <c r="N472" s="54">
        <f t="shared" si="240"/>
        <v>0</v>
      </c>
      <c r="O472" s="54">
        <f t="shared" si="224"/>
        <v>0</v>
      </c>
      <c r="Q472" s="54">
        <v>0</v>
      </c>
      <c r="R472" s="54">
        <f t="shared" ref="R472:AB475" si="241">+R473</f>
        <v>0</v>
      </c>
      <c r="S472" s="54">
        <f t="shared" si="241"/>
        <v>0</v>
      </c>
      <c r="T472" s="54">
        <f t="shared" si="241"/>
        <v>0</v>
      </c>
      <c r="U472" s="54">
        <f t="shared" si="241"/>
        <v>0</v>
      </c>
      <c r="V472" s="54">
        <f t="shared" si="241"/>
        <v>0</v>
      </c>
      <c r="W472" s="54">
        <f t="shared" si="241"/>
        <v>0</v>
      </c>
      <c r="X472" s="54">
        <f t="shared" si="241"/>
        <v>0</v>
      </c>
      <c r="Y472" s="54">
        <f t="shared" si="241"/>
        <v>0</v>
      </c>
      <c r="Z472" s="54">
        <f t="shared" si="241"/>
        <v>0</v>
      </c>
      <c r="AA472" s="54">
        <f t="shared" si="241"/>
        <v>0</v>
      </c>
      <c r="AB472" s="54">
        <f t="shared" si="241"/>
        <v>0</v>
      </c>
      <c r="AC472" s="54">
        <f t="shared" si="225"/>
        <v>0</v>
      </c>
      <c r="AE472" s="149" t="s">
        <v>1097</v>
      </c>
      <c r="AF472" s="158" t="s">
        <v>1092</v>
      </c>
      <c r="AG472" s="159">
        <v>0</v>
      </c>
    </row>
    <row r="473" spans="1:33" x14ac:dyDescent="0.25">
      <c r="A473" s="57">
        <v>205301</v>
      </c>
      <c r="B473" s="58" t="s">
        <v>1099</v>
      </c>
      <c r="C473" s="55">
        <f t="shared" si="240"/>
        <v>0</v>
      </c>
      <c r="D473" s="55">
        <f t="shared" si="240"/>
        <v>0</v>
      </c>
      <c r="E473" s="55">
        <f t="shared" si="240"/>
        <v>0</v>
      </c>
      <c r="F473" s="55">
        <f t="shared" si="240"/>
        <v>0</v>
      </c>
      <c r="G473" s="55">
        <f t="shared" si="240"/>
        <v>0</v>
      </c>
      <c r="H473" s="55">
        <f t="shared" si="240"/>
        <v>0</v>
      </c>
      <c r="I473" s="55">
        <f t="shared" si="240"/>
        <v>0</v>
      </c>
      <c r="J473" s="55">
        <f t="shared" si="240"/>
        <v>0</v>
      </c>
      <c r="K473" s="55">
        <f t="shared" si="240"/>
        <v>0</v>
      </c>
      <c r="L473" s="55">
        <f t="shared" si="240"/>
        <v>0</v>
      </c>
      <c r="M473" s="55">
        <f t="shared" si="240"/>
        <v>0</v>
      </c>
      <c r="N473" s="55">
        <f t="shared" si="240"/>
        <v>0</v>
      </c>
      <c r="O473" s="55">
        <f t="shared" si="224"/>
        <v>0</v>
      </c>
      <c r="Q473" s="55">
        <v>0</v>
      </c>
      <c r="R473" s="55">
        <f t="shared" si="241"/>
        <v>0</v>
      </c>
      <c r="S473" s="55">
        <f t="shared" si="241"/>
        <v>0</v>
      </c>
      <c r="T473" s="55">
        <f t="shared" si="241"/>
        <v>0</v>
      </c>
      <c r="U473" s="55">
        <f t="shared" si="241"/>
        <v>0</v>
      </c>
      <c r="V473" s="55">
        <f t="shared" si="241"/>
        <v>0</v>
      </c>
      <c r="W473" s="55">
        <f t="shared" si="241"/>
        <v>0</v>
      </c>
      <c r="X473" s="55">
        <f t="shared" si="241"/>
        <v>0</v>
      </c>
      <c r="Y473" s="55">
        <f t="shared" si="241"/>
        <v>0</v>
      </c>
      <c r="Z473" s="55">
        <f t="shared" si="241"/>
        <v>0</v>
      </c>
      <c r="AA473" s="55">
        <f t="shared" si="241"/>
        <v>0</v>
      </c>
      <c r="AB473" s="55">
        <f t="shared" si="241"/>
        <v>0</v>
      </c>
      <c r="AC473" s="55">
        <f t="shared" si="225"/>
        <v>0</v>
      </c>
      <c r="AE473" s="149" t="s">
        <v>1098</v>
      </c>
      <c r="AF473" s="149" t="s">
        <v>1099</v>
      </c>
      <c r="AG473" s="150">
        <v>0</v>
      </c>
    </row>
    <row r="474" spans="1:33" x14ac:dyDescent="0.25">
      <c r="A474" s="57">
        <v>20530101</v>
      </c>
      <c r="B474" s="58" t="s">
        <v>1099</v>
      </c>
      <c r="C474" s="55">
        <f t="shared" si="240"/>
        <v>0</v>
      </c>
      <c r="D474" s="55">
        <f t="shared" si="240"/>
        <v>0</v>
      </c>
      <c r="E474" s="55">
        <f t="shared" si="240"/>
        <v>0</v>
      </c>
      <c r="F474" s="55">
        <f t="shared" si="240"/>
        <v>0</v>
      </c>
      <c r="G474" s="55">
        <f t="shared" si="240"/>
        <v>0</v>
      </c>
      <c r="H474" s="55">
        <f t="shared" si="240"/>
        <v>0</v>
      </c>
      <c r="I474" s="55">
        <f t="shared" si="240"/>
        <v>0</v>
      </c>
      <c r="J474" s="55">
        <f t="shared" si="240"/>
        <v>0</v>
      </c>
      <c r="K474" s="55">
        <f t="shared" si="240"/>
        <v>0</v>
      </c>
      <c r="L474" s="55">
        <f t="shared" si="240"/>
        <v>0</v>
      </c>
      <c r="M474" s="55">
        <f t="shared" si="240"/>
        <v>0</v>
      </c>
      <c r="N474" s="55">
        <f t="shared" si="240"/>
        <v>0</v>
      </c>
      <c r="O474" s="55">
        <f t="shared" si="224"/>
        <v>0</v>
      </c>
      <c r="Q474" s="55">
        <v>0</v>
      </c>
      <c r="R474" s="55">
        <f t="shared" si="241"/>
        <v>0</v>
      </c>
      <c r="S474" s="55">
        <f t="shared" si="241"/>
        <v>0</v>
      </c>
      <c r="T474" s="55">
        <f t="shared" si="241"/>
        <v>0</v>
      </c>
      <c r="U474" s="55">
        <f t="shared" si="241"/>
        <v>0</v>
      </c>
      <c r="V474" s="55">
        <f t="shared" si="241"/>
        <v>0</v>
      </c>
      <c r="W474" s="55">
        <f t="shared" si="241"/>
        <v>0</v>
      </c>
      <c r="X474" s="55">
        <f t="shared" si="241"/>
        <v>0</v>
      </c>
      <c r="Y474" s="55">
        <f t="shared" si="241"/>
        <v>0</v>
      </c>
      <c r="Z474" s="55">
        <f t="shared" si="241"/>
        <v>0</v>
      </c>
      <c r="AA474" s="55">
        <f t="shared" si="241"/>
        <v>0</v>
      </c>
      <c r="AB474" s="55">
        <f t="shared" si="241"/>
        <v>0</v>
      </c>
      <c r="AC474" s="55">
        <f t="shared" si="225"/>
        <v>0</v>
      </c>
      <c r="AE474" s="149" t="s">
        <v>1100</v>
      </c>
      <c r="AF474" s="149" t="s">
        <v>1099</v>
      </c>
      <c r="AG474" s="150">
        <v>0</v>
      </c>
    </row>
    <row r="475" spans="1:33" x14ac:dyDescent="0.25">
      <c r="A475" s="57">
        <v>205301011</v>
      </c>
      <c r="B475" s="58" t="s">
        <v>1099</v>
      </c>
      <c r="C475" s="55">
        <f t="shared" si="240"/>
        <v>0</v>
      </c>
      <c r="D475" s="55">
        <f t="shared" si="240"/>
        <v>0</v>
      </c>
      <c r="E475" s="55">
        <f t="shared" si="240"/>
        <v>0</v>
      </c>
      <c r="F475" s="55">
        <f t="shared" si="240"/>
        <v>0</v>
      </c>
      <c r="G475" s="55">
        <f t="shared" si="240"/>
        <v>0</v>
      </c>
      <c r="H475" s="55">
        <f t="shared" si="240"/>
        <v>0</v>
      </c>
      <c r="I475" s="55">
        <f t="shared" si="240"/>
        <v>0</v>
      </c>
      <c r="J475" s="55">
        <f t="shared" si="240"/>
        <v>0</v>
      </c>
      <c r="K475" s="55">
        <f t="shared" si="240"/>
        <v>0</v>
      </c>
      <c r="L475" s="55">
        <f t="shared" si="240"/>
        <v>0</v>
      </c>
      <c r="M475" s="55">
        <f t="shared" si="240"/>
        <v>0</v>
      </c>
      <c r="N475" s="55">
        <f t="shared" si="240"/>
        <v>0</v>
      </c>
      <c r="O475" s="55">
        <f t="shared" si="224"/>
        <v>0</v>
      </c>
      <c r="Q475" s="55">
        <v>0</v>
      </c>
      <c r="R475" s="55">
        <f t="shared" si="241"/>
        <v>0</v>
      </c>
      <c r="S475" s="55">
        <f t="shared" si="241"/>
        <v>0</v>
      </c>
      <c r="T475" s="55">
        <f t="shared" si="241"/>
        <v>0</v>
      </c>
      <c r="U475" s="55">
        <f t="shared" si="241"/>
        <v>0</v>
      </c>
      <c r="V475" s="55">
        <f t="shared" si="241"/>
        <v>0</v>
      </c>
      <c r="W475" s="55">
        <f t="shared" si="241"/>
        <v>0</v>
      </c>
      <c r="X475" s="55">
        <f t="shared" si="241"/>
        <v>0</v>
      </c>
      <c r="Y475" s="55">
        <f t="shared" si="241"/>
        <v>0</v>
      </c>
      <c r="Z475" s="55">
        <f t="shared" si="241"/>
        <v>0</v>
      </c>
      <c r="AA475" s="55">
        <f t="shared" si="241"/>
        <v>0</v>
      </c>
      <c r="AB475" s="55">
        <f t="shared" si="241"/>
        <v>0</v>
      </c>
      <c r="AC475" s="55">
        <f t="shared" si="225"/>
        <v>0</v>
      </c>
      <c r="AE475" s="149" t="s">
        <v>1101</v>
      </c>
      <c r="AF475" s="149" t="s">
        <v>1099</v>
      </c>
      <c r="AG475" s="150">
        <v>0</v>
      </c>
    </row>
    <row r="476" spans="1:33" x14ac:dyDescent="0.25">
      <c r="A476" s="60">
        <v>20530101101</v>
      </c>
      <c r="B476" s="61" t="s">
        <v>1099</v>
      </c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>
        <f t="shared" si="224"/>
        <v>0</v>
      </c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>
        <f t="shared" si="225"/>
        <v>0</v>
      </c>
      <c r="AE476" s="113" t="s">
        <v>1102</v>
      </c>
      <c r="AF476" s="113" t="s">
        <v>1099</v>
      </c>
      <c r="AG476" s="130"/>
    </row>
    <row r="477" spans="1:33" x14ac:dyDescent="0.25">
      <c r="A477" s="52">
        <v>206</v>
      </c>
      <c r="B477" s="53" t="s">
        <v>1299</v>
      </c>
      <c r="C477" s="54">
        <f t="shared" ref="C477:N481" si="242">+C478</f>
        <v>0</v>
      </c>
      <c r="D477" s="54">
        <f t="shared" si="242"/>
        <v>0</v>
      </c>
      <c r="E477" s="54">
        <f t="shared" si="242"/>
        <v>0</v>
      </c>
      <c r="F477" s="54">
        <f t="shared" si="242"/>
        <v>0</v>
      </c>
      <c r="G477" s="54">
        <f t="shared" si="242"/>
        <v>0</v>
      </c>
      <c r="H477" s="54">
        <f t="shared" si="242"/>
        <v>0</v>
      </c>
      <c r="I477" s="54">
        <f t="shared" si="242"/>
        <v>0</v>
      </c>
      <c r="J477" s="54">
        <f t="shared" si="242"/>
        <v>0</v>
      </c>
      <c r="K477" s="54">
        <f t="shared" si="242"/>
        <v>0</v>
      </c>
      <c r="L477" s="54">
        <f t="shared" si="242"/>
        <v>0</v>
      </c>
      <c r="M477" s="54">
        <f t="shared" si="242"/>
        <v>0</v>
      </c>
      <c r="N477" s="54">
        <f t="shared" si="242"/>
        <v>0</v>
      </c>
      <c r="O477" s="54">
        <f t="shared" si="224"/>
        <v>0</v>
      </c>
      <c r="Q477" s="54"/>
      <c r="R477" s="54">
        <f t="shared" ref="R477:AB481" si="243">+R478</f>
        <v>0</v>
      </c>
      <c r="S477" s="54">
        <f t="shared" si="243"/>
        <v>0</v>
      </c>
      <c r="T477" s="54">
        <f t="shared" si="243"/>
        <v>0</v>
      </c>
      <c r="U477" s="54">
        <f t="shared" si="243"/>
        <v>0</v>
      </c>
      <c r="V477" s="54">
        <f t="shared" si="243"/>
        <v>0</v>
      </c>
      <c r="W477" s="54">
        <f t="shared" si="243"/>
        <v>0</v>
      </c>
      <c r="X477" s="54">
        <f t="shared" si="243"/>
        <v>0</v>
      </c>
      <c r="Y477" s="54">
        <f t="shared" si="243"/>
        <v>0</v>
      </c>
      <c r="Z477" s="54">
        <f t="shared" si="243"/>
        <v>0</v>
      </c>
      <c r="AA477" s="54">
        <f t="shared" si="243"/>
        <v>0</v>
      </c>
      <c r="AB477" s="54">
        <f t="shared" si="243"/>
        <v>0</v>
      </c>
      <c r="AC477" s="54">
        <f t="shared" si="225"/>
        <v>0</v>
      </c>
      <c r="AE477" s="113"/>
      <c r="AF477" s="113"/>
      <c r="AG477" s="130"/>
    </row>
    <row r="478" spans="1:33" x14ac:dyDescent="0.25">
      <c r="A478" s="57">
        <v>2061</v>
      </c>
      <c r="B478" s="58" t="s">
        <v>1299</v>
      </c>
      <c r="C478" s="55">
        <f t="shared" si="242"/>
        <v>0</v>
      </c>
      <c r="D478" s="55">
        <f t="shared" si="242"/>
        <v>0</v>
      </c>
      <c r="E478" s="55">
        <f t="shared" si="242"/>
        <v>0</v>
      </c>
      <c r="F478" s="55">
        <f t="shared" si="242"/>
        <v>0</v>
      </c>
      <c r="G478" s="55">
        <f t="shared" si="242"/>
        <v>0</v>
      </c>
      <c r="H478" s="55">
        <f t="shared" si="242"/>
        <v>0</v>
      </c>
      <c r="I478" s="55">
        <f t="shared" si="242"/>
        <v>0</v>
      </c>
      <c r="J478" s="55">
        <f t="shared" si="242"/>
        <v>0</v>
      </c>
      <c r="K478" s="55">
        <f t="shared" si="242"/>
        <v>0</v>
      </c>
      <c r="L478" s="55">
        <f t="shared" si="242"/>
        <v>0</v>
      </c>
      <c r="M478" s="55">
        <f t="shared" si="242"/>
        <v>0</v>
      </c>
      <c r="N478" s="55">
        <f t="shared" si="242"/>
        <v>0</v>
      </c>
      <c r="O478" s="55">
        <f t="shared" si="224"/>
        <v>0</v>
      </c>
      <c r="Q478" s="55"/>
      <c r="R478" s="55">
        <f t="shared" si="243"/>
        <v>0</v>
      </c>
      <c r="S478" s="55">
        <f t="shared" si="243"/>
        <v>0</v>
      </c>
      <c r="T478" s="55">
        <f t="shared" si="243"/>
        <v>0</v>
      </c>
      <c r="U478" s="55">
        <f t="shared" si="243"/>
        <v>0</v>
      </c>
      <c r="V478" s="55">
        <f t="shared" si="243"/>
        <v>0</v>
      </c>
      <c r="W478" s="55">
        <f t="shared" si="243"/>
        <v>0</v>
      </c>
      <c r="X478" s="55">
        <f t="shared" si="243"/>
        <v>0</v>
      </c>
      <c r="Y478" s="55">
        <f t="shared" si="243"/>
        <v>0</v>
      </c>
      <c r="Z478" s="55">
        <f t="shared" si="243"/>
        <v>0</v>
      </c>
      <c r="AA478" s="55">
        <f t="shared" si="243"/>
        <v>0</v>
      </c>
      <c r="AB478" s="55">
        <f t="shared" si="243"/>
        <v>0</v>
      </c>
      <c r="AC478" s="55">
        <f t="shared" si="225"/>
        <v>0</v>
      </c>
      <c r="AE478" s="113"/>
      <c r="AF478" s="113"/>
      <c r="AG478" s="130"/>
    </row>
    <row r="479" spans="1:33" x14ac:dyDescent="0.25">
      <c r="A479" s="57">
        <v>206101</v>
      </c>
      <c r="B479" s="58" t="s">
        <v>1299</v>
      </c>
      <c r="C479" s="55">
        <f t="shared" si="242"/>
        <v>0</v>
      </c>
      <c r="D479" s="55">
        <f t="shared" si="242"/>
        <v>0</v>
      </c>
      <c r="E479" s="55">
        <f t="shared" si="242"/>
        <v>0</v>
      </c>
      <c r="F479" s="55">
        <f t="shared" si="242"/>
        <v>0</v>
      </c>
      <c r="G479" s="55">
        <f t="shared" si="242"/>
        <v>0</v>
      </c>
      <c r="H479" s="55">
        <f t="shared" si="242"/>
        <v>0</v>
      </c>
      <c r="I479" s="55">
        <f t="shared" si="242"/>
        <v>0</v>
      </c>
      <c r="J479" s="55">
        <f t="shared" si="242"/>
        <v>0</v>
      </c>
      <c r="K479" s="55">
        <f t="shared" si="242"/>
        <v>0</v>
      </c>
      <c r="L479" s="55">
        <f t="shared" si="242"/>
        <v>0</v>
      </c>
      <c r="M479" s="55">
        <f t="shared" si="242"/>
        <v>0</v>
      </c>
      <c r="N479" s="55">
        <f t="shared" si="242"/>
        <v>0</v>
      </c>
      <c r="O479" s="55">
        <f t="shared" si="224"/>
        <v>0</v>
      </c>
      <c r="Q479" s="55"/>
      <c r="R479" s="55">
        <f t="shared" si="243"/>
        <v>0</v>
      </c>
      <c r="S479" s="55">
        <f t="shared" si="243"/>
        <v>0</v>
      </c>
      <c r="T479" s="55">
        <f t="shared" si="243"/>
        <v>0</v>
      </c>
      <c r="U479" s="55">
        <f t="shared" si="243"/>
        <v>0</v>
      </c>
      <c r="V479" s="55">
        <f t="shared" si="243"/>
        <v>0</v>
      </c>
      <c r="W479" s="55">
        <f t="shared" si="243"/>
        <v>0</v>
      </c>
      <c r="X479" s="55">
        <f t="shared" si="243"/>
        <v>0</v>
      </c>
      <c r="Y479" s="55">
        <f t="shared" si="243"/>
        <v>0</v>
      </c>
      <c r="Z479" s="55">
        <f t="shared" si="243"/>
        <v>0</v>
      </c>
      <c r="AA479" s="55">
        <f t="shared" si="243"/>
        <v>0</v>
      </c>
      <c r="AB479" s="55">
        <f t="shared" si="243"/>
        <v>0</v>
      </c>
      <c r="AC479" s="55">
        <f t="shared" si="225"/>
        <v>0</v>
      </c>
      <c r="AE479" s="113"/>
      <c r="AF479" s="113"/>
      <c r="AG479" s="130"/>
    </row>
    <row r="480" spans="1:33" x14ac:dyDescent="0.25">
      <c r="A480" s="57">
        <v>20610101</v>
      </c>
      <c r="B480" s="58" t="s">
        <v>1299</v>
      </c>
      <c r="C480" s="55">
        <f t="shared" si="242"/>
        <v>0</v>
      </c>
      <c r="D480" s="55">
        <f t="shared" si="242"/>
        <v>0</v>
      </c>
      <c r="E480" s="55">
        <f t="shared" si="242"/>
        <v>0</v>
      </c>
      <c r="F480" s="55">
        <f t="shared" si="242"/>
        <v>0</v>
      </c>
      <c r="G480" s="55">
        <f t="shared" si="242"/>
        <v>0</v>
      </c>
      <c r="H480" s="55">
        <f t="shared" si="242"/>
        <v>0</v>
      </c>
      <c r="I480" s="55">
        <f t="shared" si="242"/>
        <v>0</v>
      </c>
      <c r="J480" s="55">
        <f t="shared" si="242"/>
        <v>0</v>
      </c>
      <c r="K480" s="55">
        <f t="shared" si="242"/>
        <v>0</v>
      </c>
      <c r="L480" s="55">
        <f t="shared" si="242"/>
        <v>0</v>
      </c>
      <c r="M480" s="55">
        <f t="shared" si="242"/>
        <v>0</v>
      </c>
      <c r="N480" s="55">
        <f t="shared" si="242"/>
        <v>0</v>
      </c>
      <c r="O480" s="55">
        <f t="shared" si="224"/>
        <v>0</v>
      </c>
      <c r="Q480" s="55"/>
      <c r="R480" s="55">
        <f t="shared" si="243"/>
        <v>0</v>
      </c>
      <c r="S480" s="55">
        <f t="shared" si="243"/>
        <v>0</v>
      </c>
      <c r="T480" s="55">
        <f t="shared" si="243"/>
        <v>0</v>
      </c>
      <c r="U480" s="55">
        <f t="shared" si="243"/>
        <v>0</v>
      </c>
      <c r="V480" s="55">
        <f t="shared" si="243"/>
        <v>0</v>
      </c>
      <c r="W480" s="55">
        <f t="shared" si="243"/>
        <v>0</v>
      </c>
      <c r="X480" s="55">
        <f t="shared" si="243"/>
        <v>0</v>
      </c>
      <c r="Y480" s="55">
        <f t="shared" si="243"/>
        <v>0</v>
      </c>
      <c r="Z480" s="55">
        <f t="shared" si="243"/>
        <v>0</v>
      </c>
      <c r="AA480" s="55">
        <f t="shared" si="243"/>
        <v>0</v>
      </c>
      <c r="AB480" s="55">
        <f t="shared" si="243"/>
        <v>0</v>
      </c>
      <c r="AC480" s="55">
        <f t="shared" si="225"/>
        <v>0</v>
      </c>
      <c r="AE480" s="113"/>
      <c r="AF480" s="113"/>
      <c r="AG480" s="130"/>
    </row>
    <row r="481" spans="1:33" x14ac:dyDescent="0.25">
      <c r="A481" s="57">
        <v>206101011</v>
      </c>
      <c r="B481" s="58" t="s">
        <v>1299</v>
      </c>
      <c r="C481" s="55">
        <f t="shared" si="242"/>
        <v>0</v>
      </c>
      <c r="D481" s="55">
        <f t="shared" si="242"/>
        <v>0</v>
      </c>
      <c r="E481" s="55">
        <f t="shared" si="242"/>
        <v>0</v>
      </c>
      <c r="F481" s="55">
        <f t="shared" si="242"/>
        <v>0</v>
      </c>
      <c r="G481" s="55">
        <f t="shared" si="242"/>
        <v>0</v>
      </c>
      <c r="H481" s="55">
        <f t="shared" si="242"/>
        <v>0</v>
      </c>
      <c r="I481" s="55">
        <f t="shared" si="242"/>
        <v>0</v>
      </c>
      <c r="J481" s="55">
        <f t="shared" si="242"/>
        <v>0</v>
      </c>
      <c r="K481" s="55">
        <f t="shared" si="242"/>
        <v>0</v>
      </c>
      <c r="L481" s="55">
        <f t="shared" si="242"/>
        <v>0</v>
      </c>
      <c r="M481" s="55">
        <f t="shared" si="242"/>
        <v>0</v>
      </c>
      <c r="N481" s="55">
        <f t="shared" si="242"/>
        <v>0</v>
      </c>
      <c r="O481" s="55">
        <f t="shared" si="224"/>
        <v>0</v>
      </c>
      <c r="Q481" s="55"/>
      <c r="R481" s="55">
        <f t="shared" si="243"/>
        <v>0</v>
      </c>
      <c r="S481" s="55">
        <f t="shared" si="243"/>
        <v>0</v>
      </c>
      <c r="T481" s="55">
        <f t="shared" si="243"/>
        <v>0</v>
      </c>
      <c r="U481" s="55">
        <f t="shared" si="243"/>
        <v>0</v>
      </c>
      <c r="V481" s="55">
        <f t="shared" si="243"/>
        <v>0</v>
      </c>
      <c r="W481" s="55">
        <f t="shared" si="243"/>
        <v>0</v>
      </c>
      <c r="X481" s="55">
        <f t="shared" si="243"/>
        <v>0</v>
      </c>
      <c r="Y481" s="55">
        <f t="shared" si="243"/>
        <v>0</v>
      </c>
      <c r="Z481" s="55">
        <f t="shared" si="243"/>
        <v>0</v>
      </c>
      <c r="AA481" s="55">
        <f t="shared" si="243"/>
        <v>0</v>
      </c>
      <c r="AB481" s="55">
        <f t="shared" si="243"/>
        <v>0</v>
      </c>
      <c r="AC481" s="55">
        <f t="shared" si="225"/>
        <v>0</v>
      </c>
      <c r="AE481" s="113"/>
      <c r="AF481" s="113"/>
      <c r="AG481" s="130"/>
    </row>
    <row r="482" spans="1:33" x14ac:dyDescent="0.25">
      <c r="A482" s="60">
        <v>20610101101</v>
      </c>
      <c r="B482" s="61" t="s">
        <v>1299</v>
      </c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>
        <f t="shared" si="224"/>
        <v>0</v>
      </c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>
        <f t="shared" si="225"/>
        <v>0</v>
      </c>
      <c r="AE482" s="113"/>
      <c r="AF482" s="113"/>
      <c r="AG482" s="130"/>
    </row>
    <row r="483" spans="1:33" x14ac:dyDescent="0.25">
      <c r="A483" s="52">
        <v>207</v>
      </c>
      <c r="B483" s="53" t="s">
        <v>1300</v>
      </c>
      <c r="C483" s="54">
        <f t="shared" ref="C483:N487" si="244">+C484</f>
        <v>0</v>
      </c>
      <c r="D483" s="54">
        <f t="shared" si="244"/>
        <v>0</v>
      </c>
      <c r="E483" s="54">
        <f t="shared" si="244"/>
        <v>0</v>
      </c>
      <c r="F483" s="54">
        <f t="shared" si="244"/>
        <v>0</v>
      </c>
      <c r="G483" s="54">
        <f t="shared" si="244"/>
        <v>0</v>
      </c>
      <c r="H483" s="54">
        <f t="shared" si="244"/>
        <v>0</v>
      </c>
      <c r="I483" s="54">
        <f t="shared" si="244"/>
        <v>0</v>
      </c>
      <c r="J483" s="54">
        <f t="shared" si="244"/>
        <v>0</v>
      </c>
      <c r="K483" s="54">
        <f t="shared" si="244"/>
        <v>0</v>
      </c>
      <c r="L483" s="54">
        <f t="shared" si="244"/>
        <v>0</v>
      </c>
      <c r="M483" s="54">
        <f t="shared" si="244"/>
        <v>0</v>
      </c>
      <c r="N483" s="54">
        <f t="shared" si="244"/>
        <v>0</v>
      </c>
      <c r="O483" s="54">
        <f t="shared" si="224"/>
        <v>0</v>
      </c>
      <c r="Q483" s="54"/>
      <c r="R483" s="54">
        <f t="shared" ref="R483:AB487" si="245">+R484</f>
        <v>0</v>
      </c>
      <c r="S483" s="54">
        <f t="shared" si="245"/>
        <v>0</v>
      </c>
      <c r="T483" s="54">
        <f t="shared" si="245"/>
        <v>0</v>
      </c>
      <c r="U483" s="54">
        <f t="shared" si="245"/>
        <v>0</v>
      </c>
      <c r="V483" s="54">
        <f t="shared" si="245"/>
        <v>0</v>
      </c>
      <c r="W483" s="54">
        <f t="shared" si="245"/>
        <v>0</v>
      </c>
      <c r="X483" s="54">
        <f t="shared" si="245"/>
        <v>0</v>
      </c>
      <c r="Y483" s="54">
        <f t="shared" si="245"/>
        <v>0</v>
      </c>
      <c r="Z483" s="54">
        <f t="shared" si="245"/>
        <v>0</v>
      </c>
      <c r="AA483" s="54">
        <f t="shared" si="245"/>
        <v>0</v>
      </c>
      <c r="AB483" s="54">
        <f t="shared" si="245"/>
        <v>0</v>
      </c>
      <c r="AC483" s="54">
        <f t="shared" si="225"/>
        <v>0</v>
      </c>
      <c r="AE483" s="113"/>
      <c r="AF483" s="113"/>
      <c r="AG483" s="130"/>
    </row>
    <row r="484" spans="1:33" x14ac:dyDescent="0.25">
      <c r="A484" s="57">
        <v>2073</v>
      </c>
      <c r="B484" s="58" t="s">
        <v>1301</v>
      </c>
      <c r="C484" s="55">
        <f t="shared" si="244"/>
        <v>0</v>
      </c>
      <c r="D484" s="55">
        <f t="shared" si="244"/>
        <v>0</v>
      </c>
      <c r="E484" s="55">
        <f t="shared" si="244"/>
        <v>0</v>
      </c>
      <c r="F484" s="55">
        <f t="shared" si="244"/>
        <v>0</v>
      </c>
      <c r="G484" s="55">
        <f t="shared" si="244"/>
        <v>0</v>
      </c>
      <c r="H484" s="55">
        <f t="shared" si="244"/>
        <v>0</v>
      </c>
      <c r="I484" s="55">
        <f t="shared" si="244"/>
        <v>0</v>
      </c>
      <c r="J484" s="55">
        <f t="shared" si="244"/>
        <v>0</v>
      </c>
      <c r="K484" s="55">
        <f t="shared" si="244"/>
        <v>0</v>
      </c>
      <c r="L484" s="55">
        <f t="shared" si="244"/>
        <v>0</v>
      </c>
      <c r="M484" s="55">
        <f t="shared" si="244"/>
        <v>0</v>
      </c>
      <c r="N484" s="55">
        <f t="shared" si="244"/>
        <v>0</v>
      </c>
      <c r="O484" s="55">
        <f t="shared" si="224"/>
        <v>0</v>
      </c>
      <c r="Q484" s="55"/>
      <c r="R484" s="55">
        <f t="shared" si="245"/>
        <v>0</v>
      </c>
      <c r="S484" s="55">
        <f t="shared" si="245"/>
        <v>0</v>
      </c>
      <c r="T484" s="55">
        <f t="shared" si="245"/>
        <v>0</v>
      </c>
      <c r="U484" s="55">
        <f t="shared" si="245"/>
        <v>0</v>
      </c>
      <c r="V484" s="55">
        <f t="shared" si="245"/>
        <v>0</v>
      </c>
      <c r="W484" s="55">
        <f t="shared" si="245"/>
        <v>0</v>
      </c>
      <c r="X484" s="55">
        <f t="shared" si="245"/>
        <v>0</v>
      </c>
      <c r="Y484" s="55">
        <f t="shared" si="245"/>
        <v>0</v>
      </c>
      <c r="Z484" s="55">
        <f t="shared" si="245"/>
        <v>0</v>
      </c>
      <c r="AA484" s="55">
        <f t="shared" si="245"/>
        <v>0</v>
      </c>
      <c r="AB484" s="55">
        <f t="shared" si="245"/>
        <v>0</v>
      </c>
      <c r="AC484" s="55">
        <f t="shared" si="225"/>
        <v>0</v>
      </c>
      <c r="AE484" s="113"/>
      <c r="AF484" s="113"/>
      <c r="AG484" s="130"/>
    </row>
    <row r="485" spans="1:33" x14ac:dyDescent="0.25">
      <c r="A485" s="57">
        <v>207301</v>
      </c>
      <c r="B485" s="58" t="s">
        <v>1301</v>
      </c>
      <c r="C485" s="55">
        <f t="shared" si="244"/>
        <v>0</v>
      </c>
      <c r="D485" s="55">
        <f t="shared" si="244"/>
        <v>0</v>
      </c>
      <c r="E485" s="55">
        <f t="shared" si="244"/>
        <v>0</v>
      </c>
      <c r="F485" s="55">
        <f t="shared" si="244"/>
        <v>0</v>
      </c>
      <c r="G485" s="55">
        <f t="shared" si="244"/>
        <v>0</v>
      </c>
      <c r="H485" s="55">
        <f t="shared" si="244"/>
        <v>0</v>
      </c>
      <c r="I485" s="55">
        <f t="shared" si="244"/>
        <v>0</v>
      </c>
      <c r="J485" s="55">
        <f t="shared" si="244"/>
        <v>0</v>
      </c>
      <c r="K485" s="55">
        <f t="shared" si="244"/>
        <v>0</v>
      </c>
      <c r="L485" s="55">
        <f t="shared" si="244"/>
        <v>0</v>
      </c>
      <c r="M485" s="55">
        <f t="shared" si="244"/>
        <v>0</v>
      </c>
      <c r="N485" s="55">
        <f t="shared" si="244"/>
        <v>0</v>
      </c>
      <c r="O485" s="55">
        <f t="shared" si="224"/>
        <v>0</v>
      </c>
      <c r="Q485" s="55"/>
      <c r="R485" s="55">
        <f t="shared" si="245"/>
        <v>0</v>
      </c>
      <c r="S485" s="55">
        <f t="shared" si="245"/>
        <v>0</v>
      </c>
      <c r="T485" s="55">
        <f t="shared" si="245"/>
        <v>0</v>
      </c>
      <c r="U485" s="55">
        <f t="shared" si="245"/>
        <v>0</v>
      </c>
      <c r="V485" s="55">
        <f t="shared" si="245"/>
        <v>0</v>
      </c>
      <c r="W485" s="55">
        <f t="shared" si="245"/>
        <v>0</v>
      </c>
      <c r="X485" s="55">
        <f t="shared" si="245"/>
        <v>0</v>
      </c>
      <c r="Y485" s="55">
        <f t="shared" si="245"/>
        <v>0</v>
      </c>
      <c r="Z485" s="55">
        <f t="shared" si="245"/>
        <v>0</v>
      </c>
      <c r="AA485" s="55">
        <f t="shared" si="245"/>
        <v>0</v>
      </c>
      <c r="AB485" s="55">
        <f t="shared" si="245"/>
        <v>0</v>
      </c>
      <c r="AC485" s="55">
        <f t="shared" si="225"/>
        <v>0</v>
      </c>
      <c r="AE485" s="113"/>
      <c r="AF485" s="113"/>
      <c r="AG485" s="130"/>
    </row>
    <row r="486" spans="1:33" x14ac:dyDescent="0.25">
      <c r="A486" s="57">
        <v>20730101</v>
      </c>
      <c r="B486" s="58" t="s">
        <v>1301</v>
      </c>
      <c r="C486" s="55">
        <f t="shared" si="244"/>
        <v>0</v>
      </c>
      <c r="D486" s="55">
        <f t="shared" si="244"/>
        <v>0</v>
      </c>
      <c r="E486" s="55">
        <f t="shared" si="244"/>
        <v>0</v>
      </c>
      <c r="F486" s="55">
        <f t="shared" si="244"/>
        <v>0</v>
      </c>
      <c r="G486" s="55">
        <f t="shared" si="244"/>
        <v>0</v>
      </c>
      <c r="H486" s="55">
        <f t="shared" si="244"/>
        <v>0</v>
      </c>
      <c r="I486" s="55">
        <f t="shared" si="244"/>
        <v>0</v>
      </c>
      <c r="J486" s="55">
        <f t="shared" si="244"/>
        <v>0</v>
      </c>
      <c r="K486" s="55">
        <f t="shared" si="244"/>
        <v>0</v>
      </c>
      <c r="L486" s="55">
        <f t="shared" si="244"/>
        <v>0</v>
      </c>
      <c r="M486" s="55">
        <f t="shared" si="244"/>
        <v>0</v>
      </c>
      <c r="N486" s="55">
        <f t="shared" si="244"/>
        <v>0</v>
      </c>
      <c r="O486" s="55">
        <f t="shared" si="224"/>
        <v>0</v>
      </c>
      <c r="Q486" s="55"/>
      <c r="R486" s="55">
        <f t="shared" si="245"/>
        <v>0</v>
      </c>
      <c r="S486" s="55">
        <f t="shared" si="245"/>
        <v>0</v>
      </c>
      <c r="T486" s="55">
        <f t="shared" si="245"/>
        <v>0</v>
      </c>
      <c r="U486" s="55">
        <f t="shared" si="245"/>
        <v>0</v>
      </c>
      <c r="V486" s="55">
        <f t="shared" si="245"/>
        <v>0</v>
      </c>
      <c r="W486" s="55">
        <f t="shared" si="245"/>
        <v>0</v>
      </c>
      <c r="X486" s="55">
        <f t="shared" si="245"/>
        <v>0</v>
      </c>
      <c r="Y486" s="55">
        <f t="shared" si="245"/>
        <v>0</v>
      </c>
      <c r="Z486" s="55">
        <f t="shared" si="245"/>
        <v>0</v>
      </c>
      <c r="AA486" s="55">
        <f t="shared" si="245"/>
        <v>0</v>
      </c>
      <c r="AB486" s="55">
        <f t="shared" si="245"/>
        <v>0</v>
      </c>
      <c r="AC486" s="55">
        <f t="shared" si="225"/>
        <v>0</v>
      </c>
      <c r="AE486" s="113"/>
      <c r="AF486" s="113"/>
      <c r="AG486" s="130"/>
    </row>
    <row r="487" spans="1:33" x14ac:dyDescent="0.25">
      <c r="A487" s="57">
        <v>207301011</v>
      </c>
      <c r="B487" s="58" t="s">
        <v>1301</v>
      </c>
      <c r="C487" s="55">
        <f t="shared" si="244"/>
        <v>0</v>
      </c>
      <c r="D487" s="55">
        <f t="shared" si="244"/>
        <v>0</v>
      </c>
      <c r="E487" s="55">
        <f t="shared" si="244"/>
        <v>0</v>
      </c>
      <c r="F487" s="55">
        <f t="shared" si="244"/>
        <v>0</v>
      </c>
      <c r="G487" s="55">
        <f t="shared" si="244"/>
        <v>0</v>
      </c>
      <c r="H487" s="55">
        <f t="shared" si="244"/>
        <v>0</v>
      </c>
      <c r="I487" s="55">
        <f t="shared" si="244"/>
        <v>0</v>
      </c>
      <c r="J487" s="55">
        <f t="shared" si="244"/>
        <v>0</v>
      </c>
      <c r="K487" s="55">
        <f t="shared" si="244"/>
        <v>0</v>
      </c>
      <c r="L487" s="55">
        <f t="shared" si="244"/>
        <v>0</v>
      </c>
      <c r="M487" s="55">
        <f t="shared" si="244"/>
        <v>0</v>
      </c>
      <c r="N487" s="55">
        <f t="shared" si="244"/>
        <v>0</v>
      </c>
      <c r="O487" s="55">
        <f t="shared" si="224"/>
        <v>0</v>
      </c>
      <c r="Q487" s="55"/>
      <c r="R487" s="55">
        <f t="shared" si="245"/>
        <v>0</v>
      </c>
      <c r="S487" s="55">
        <f t="shared" si="245"/>
        <v>0</v>
      </c>
      <c r="T487" s="55">
        <f t="shared" si="245"/>
        <v>0</v>
      </c>
      <c r="U487" s="55">
        <f t="shared" si="245"/>
        <v>0</v>
      </c>
      <c r="V487" s="55">
        <f t="shared" si="245"/>
        <v>0</v>
      </c>
      <c r="W487" s="55">
        <f t="shared" si="245"/>
        <v>0</v>
      </c>
      <c r="X487" s="55">
        <f t="shared" si="245"/>
        <v>0</v>
      </c>
      <c r="Y487" s="55">
        <f t="shared" si="245"/>
        <v>0</v>
      </c>
      <c r="Z487" s="55">
        <f t="shared" si="245"/>
        <v>0</v>
      </c>
      <c r="AA487" s="55">
        <f t="shared" si="245"/>
        <v>0</v>
      </c>
      <c r="AB487" s="55">
        <f t="shared" si="245"/>
        <v>0</v>
      </c>
      <c r="AC487" s="55">
        <f t="shared" si="225"/>
        <v>0</v>
      </c>
      <c r="AE487" s="113"/>
      <c r="AF487" s="113"/>
      <c r="AG487" s="130"/>
    </row>
    <row r="488" spans="1:33" x14ac:dyDescent="0.25">
      <c r="A488" s="60">
        <v>20730101101</v>
      </c>
      <c r="B488" s="61" t="s">
        <v>1301</v>
      </c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>
        <f t="shared" si="224"/>
        <v>0</v>
      </c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>
        <f t="shared" si="225"/>
        <v>0</v>
      </c>
      <c r="AE488" s="113"/>
      <c r="AF488" s="113"/>
      <c r="AG488" s="130"/>
    </row>
    <row r="489" spans="1:33" x14ac:dyDescent="0.25">
      <c r="A489" s="52">
        <v>208</v>
      </c>
      <c r="B489" s="53" t="s">
        <v>1105</v>
      </c>
      <c r="C489" s="54">
        <f t="shared" ref="C489:N489" si="246">+C490+C512</f>
        <v>0</v>
      </c>
      <c r="D489" s="54">
        <f t="shared" si="246"/>
        <v>0</v>
      </c>
      <c r="E489" s="54">
        <f t="shared" si="246"/>
        <v>0</v>
      </c>
      <c r="F489" s="54">
        <f t="shared" si="246"/>
        <v>0</v>
      </c>
      <c r="G489" s="54">
        <f t="shared" si="246"/>
        <v>0</v>
      </c>
      <c r="H489" s="54">
        <f t="shared" si="246"/>
        <v>0</v>
      </c>
      <c r="I489" s="54">
        <f t="shared" si="246"/>
        <v>0</v>
      </c>
      <c r="J489" s="54">
        <f t="shared" si="246"/>
        <v>0</v>
      </c>
      <c r="K489" s="54">
        <f t="shared" si="246"/>
        <v>0</v>
      </c>
      <c r="L489" s="54">
        <f t="shared" si="246"/>
        <v>0</v>
      </c>
      <c r="M489" s="54">
        <f t="shared" si="246"/>
        <v>0</v>
      </c>
      <c r="N489" s="54">
        <f t="shared" si="246"/>
        <v>0</v>
      </c>
      <c r="O489" s="54">
        <f t="shared" si="224"/>
        <v>0</v>
      </c>
      <c r="Q489" s="54">
        <v>0</v>
      </c>
      <c r="R489" s="54">
        <f t="shared" ref="R489:AB489" si="247">+R490+R512</f>
        <v>0</v>
      </c>
      <c r="S489" s="54">
        <f t="shared" si="247"/>
        <v>0</v>
      </c>
      <c r="T489" s="54">
        <f t="shared" si="247"/>
        <v>0</v>
      </c>
      <c r="U489" s="54">
        <f t="shared" si="247"/>
        <v>0</v>
      </c>
      <c r="V489" s="54">
        <f t="shared" si="247"/>
        <v>0</v>
      </c>
      <c r="W489" s="54">
        <f t="shared" si="247"/>
        <v>0</v>
      </c>
      <c r="X489" s="54">
        <f t="shared" si="247"/>
        <v>0</v>
      </c>
      <c r="Y489" s="54">
        <f t="shared" si="247"/>
        <v>0</v>
      </c>
      <c r="Z489" s="54">
        <f t="shared" si="247"/>
        <v>0</v>
      </c>
      <c r="AA489" s="54">
        <f t="shared" si="247"/>
        <v>0</v>
      </c>
      <c r="AB489" s="54">
        <f t="shared" si="247"/>
        <v>0</v>
      </c>
      <c r="AC489" s="54">
        <f t="shared" si="225"/>
        <v>0</v>
      </c>
      <c r="AE489" s="148" t="s">
        <v>1103</v>
      </c>
      <c r="AF489" s="148" t="s">
        <v>1105</v>
      </c>
      <c r="AG489" s="150">
        <v>0</v>
      </c>
    </row>
    <row r="490" spans="1:33" x14ac:dyDescent="0.25">
      <c r="A490" s="57">
        <v>2081</v>
      </c>
      <c r="B490" s="58" t="s">
        <v>1107</v>
      </c>
      <c r="C490" s="55">
        <f t="shared" ref="C490:N490" si="248">+C491+C498+C505</f>
        <v>0</v>
      </c>
      <c r="D490" s="55">
        <f t="shared" si="248"/>
        <v>0</v>
      </c>
      <c r="E490" s="55">
        <f t="shared" si="248"/>
        <v>0</v>
      </c>
      <c r="F490" s="55">
        <f t="shared" si="248"/>
        <v>0</v>
      </c>
      <c r="G490" s="55">
        <f t="shared" si="248"/>
        <v>0</v>
      </c>
      <c r="H490" s="55">
        <f t="shared" si="248"/>
        <v>0</v>
      </c>
      <c r="I490" s="55">
        <f t="shared" si="248"/>
        <v>0</v>
      </c>
      <c r="J490" s="55">
        <f t="shared" si="248"/>
        <v>0</v>
      </c>
      <c r="K490" s="55">
        <f t="shared" si="248"/>
        <v>0</v>
      </c>
      <c r="L490" s="55">
        <f t="shared" si="248"/>
        <v>0</v>
      </c>
      <c r="M490" s="55">
        <f t="shared" si="248"/>
        <v>0</v>
      </c>
      <c r="N490" s="55">
        <f t="shared" si="248"/>
        <v>0</v>
      </c>
      <c r="O490" s="55">
        <f t="shared" si="224"/>
        <v>0</v>
      </c>
      <c r="Q490" s="55">
        <v>0</v>
      </c>
      <c r="R490" s="55">
        <f t="shared" ref="R490:AB490" si="249">+R491+R498+R505</f>
        <v>0</v>
      </c>
      <c r="S490" s="55">
        <f t="shared" si="249"/>
        <v>0</v>
      </c>
      <c r="T490" s="55">
        <f t="shared" si="249"/>
        <v>0</v>
      </c>
      <c r="U490" s="55">
        <f t="shared" si="249"/>
        <v>0</v>
      </c>
      <c r="V490" s="55">
        <f t="shared" si="249"/>
        <v>0</v>
      </c>
      <c r="W490" s="55">
        <f t="shared" si="249"/>
        <v>0</v>
      </c>
      <c r="X490" s="55">
        <f t="shared" si="249"/>
        <v>0</v>
      </c>
      <c r="Y490" s="55">
        <f t="shared" si="249"/>
        <v>0</v>
      </c>
      <c r="Z490" s="55">
        <f t="shared" si="249"/>
        <v>0</v>
      </c>
      <c r="AA490" s="55">
        <f t="shared" si="249"/>
        <v>0</v>
      </c>
      <c r="AB490" s="55">
        <f t="shared" si="249"/>
        <v>0</v>
      </c>
      <c r="AC490" s="55">
        <f t="shared" si="225"/>
        <v>0</v>
      </c>
      <c r="AE490" s="148" t="s">
        <v>1104</v>
      </c>
      <c r="AF490" s="148" t="s">
        <v>1105</v>
      </c>
      <c r="AG490" s="152">
        <v>0</v>
      </c>
    </row>
    <row r="491" spans="1:33" x14ac:dyDescent="0.25">
      <c r="A491" s="57">
        <v>208101</v>
      </c>
      <c r="B491" s="58" t="s">
        <v>1109</v>
      </c>
      <c r="C491" s="55">
        <f t="shared" ref="C491:N491" si="250">+C492+C495</f>
        <v>0</v>
      </c>
      <c r="D491" s="55">
        <f t="shared" si="250"/>
        <v>0</v>
      </c>
      <c r="E491" s="55">
        <f t="shared" si="250"/>
        <v>0</v>
      </c>
      <c r="F491" s="55">
        <f t="shared" si="250"/>
        <v>0</v>
      </c>
      <c r="G491" s="55">
        <f t="shared" si="250"/>
        <v>0</v>
      </c>
      <c r="H491" s="55">
        <f t="shared" si="250"/>
        <v>0</v>
      </c>
      <c r="I491" s="55">
        <f t="shared" si="250"/>
        <v>0</v>
      </c>
      <c r="J491" s="55">
        <f t="shared" si="250"/>
        <v>0</v>
      </c>
      <c r="K491" s="55">
        <f t="shared" si="250"/>
        <v>0</v>
      </c>
      <c r="L491" s="55">
        <f t="shared" si="250"/>
        <v>0</v>
      </c>
      <c r="M491" s="55">
        <f t="shared" si="250"/>
        <v>0</v>
      </c>
      <c r="N491" s="55">
        <f t="shared" si="250"/>
        <v>0</v>
      </c>
      <c r="O491" s="55">
        <f t="shared" si="224"/>
        <v>0</v>
      </c>
      <c r="Q491" s="55">
        <v>0</v>
      </c>
      <c r="R491" s="55">
        <f t="shared" ref="R491:AB491" si="251">+R492+R495</f>
        <v>0</v>
      </c>
      <c r="S491" s="55">
        <f t="shared" si="251"/>
        <v>0</v>
      </c>
      <c r="T491" s="55">
        <f t="shared" si="251"/>
        <v>0</v>
      </c>
      <c r="U491" s="55">
        <f t="shared" si="251"/>
        <v>0</v>
      </c>
      <c r="V491" s="55">
        <f t="shared" si="251"/>
        <v>0</v>
      </c>
      <c r="W491" s="55">
        <f t="shared" si="251"/>
        <v>0</v>
      </c>
      <c r="X491" s="55">
        <f t="shared" si="251"/>
        <v>0</v>
      </c>
      <c r="Y491" s="55">
        <f t="shared" si="251"/>
        <v>0</v>
      </c>
      <c r="Z491" s="55">
        <f t="shared" si="251"/>
        <v>0</v>
      </c>
      <c r="AA491" s="55">
        <f t="shared" si="251"/>
        <v>0</v>
      </c>
      <c r="AB491" s="55">
        <f t="shared" si="251"/>
        <v>0</v>
      </c>
      <c r="AC491" s="55">
        <f t="shared" si="225"/>
        <v>0</v>
      </c>
      <c r="AE491" s="148" t="s">
        <v>1106</v>
      </c>
      <c r="AF491" s="148" t="s">
        <v>1107</v>
      </c>
      <c r="AG491" s="152">
        <v>0</v>
      </c>
    </row>
    <row r="492" spans="1:33" x14ac:dyDescent="0.25">
      <c r="A492" s="57">
        <v>20810101</v>
      </c>
      <c r="B492" s="58" t="s">
        <v>1111</v>
      </c>
      <c r="C492" s="55">
        <f t="shared" ref="C492:N493" si="252">+C493</f>
        <v>0</v>
      </c>
      <c r="D492" s="55">
        <f t="shared" si="252"/>
        <v>0</v>
      </c>
      <c r="E492" s="55">
        <f t="shared" si="252"/>
        <v>0</v>
      </c>
      <c r="F492" s="55">
        <f t="shared" si="252"/>
        <v>0</v>
      </c>
      <c r="G492" s="55">
        <f t="shared" si="252"/>
        <v>0</v>
      </c>
      <c r="H492" s="55">
        <f t="shared" si="252"/>
        <v>0</v>
      </c>
      <c r="I492" s="55">
        <f t="shared" si="252"/>
        <v>0</v>
      </c>
      <c r="J492" s="55">
        <f t="shared" si="252"/>
        <v>0</v>
      </c>
      <c r="K492" s="55">
        <f t="shared" si="252"/>
        <v>0</v>
      </c>
      <c r="L492" s="55">
        <f t="shared" si="252"/>
        <v>0</v>
      </c>
      <c r="M492" s="55">
        <f t="shared" si="252"/>
        <v>0</v>
      </c>
      <c r="N492" s="55">
        <f t="shared" si="252"/>
        <v>0</v>
      </c>
      <c r="O492" s="55">
        <f t="shared" si="224"/>
        <v>0</v>
      </c>
      <c r="Q492" s="55">
        <v>0</v>
      </c>
      <c r="R492" s="55">
        <f t="shared" ref="R492:AB493" si="253">+R493</f>
        <v>0</v>
      </c>
      <c r="S492" s="55">
        <f t="shared" si="253"/>
        <v>0</v>
      </c>
      <c r="T492" s="55">
        <f t="shared" si="253"/>
        <v>0</v>
      </c>
      <c r="U492" s="55">
        <f t="shared" si="253"/>
        <v>0</v>
      </c>
      <c r="V492" s="55">
        <f t="shared" si="253"/>
        <v>0</v>
      </c>
      <c r="W492" s="55">
        <f t="shared" si="253"/>
        <v>0</v>
      </c>
      <c r="X492" s="55">
        <f t="shared" si="253"/>
        <v>0</v>
      </c>
      <c r="Y492" s="55">
        <f t="shared" si="253"/>
        <v>0</v>
      </c>
      <c r="Z492" s="55">
        <f t="shared" si="253"/>
        <v>0</v>
      </c>
      <c r="AA492" s="55">
        <f t="shared" si="253"/>
        <v>0</v>
      </c>
      <c r="AB492" s="55">
        <f t="shared" si="253"/>
        <v>0</v>
      </c>
      <c r="AC492" s="55">
        <f t="shared" si="225"/>
        <v>0</v>
      </c>
      <c r="AE492" s="99" t="s">
        <v>1108</v>
      </c>
      <c r="AF492" s="99" t="s">
        <v>1109</v>
      </c>
      <c r="AG492" s="141">
        <v>0</v>
      </c>
    </row>
    <row r="493" spans="1:33" x14ac:dyDescent="0.25">
      <c r="A493" s="57">
        <v>208101011</v>
      </c>
      <c r="B493" s="58" t="s">
        <v>1111</v>
      </c>
      <c r="C493" s="55">
        <f t="shared" si="252"/>
        <v>0</v>
      </c>
      <c r="D493" s="55">
        <f t="shared" si="252"/>
        <v>0</v>
      </c>
      <c r="E493" s="55">
        <f t="shared" si="252"/>
        <v>0</v>
      </c>
      <c r="F493" s="55">
        <f t="shared" si="252"/>
        <v>0</v>
      </c>
      <c r="G493" s="55">
        <f t="shared" si="252"/>
        <v>0</v>
      </c>
      <c r="H493" s="55">
        <f t="shared" si="252"/>
        <v>0</v>
      </c>
      <c r="I493" s="55">
        <f t="shared" si="252"/>
        <v>0</v>
      </c>
      <c r="J493" s="55">
        <f t="shared" si="252"/>
        <v>0</v>
      </c>
      <c r="K493" s="55">
        <f t="shared" si="252"/>
        <v>0</v>
      </c>
      <c r="L493" s="55">
        <f t="shared" si="252"/>
        <v>0</v>
      </c>
      <c r="M493" s="55">
        <f t="shared" si="252"/>
        <v>0</v>
      </c>
      <c r="N493" s="55">
        <f t="shared" si="252"/>
        <v>0</v>
      </c>
      <c r="O493" s="55">
        <f t="shared" si="224"/>
        <v>0</v>
      </c>
      <c r="Q493" s="55"/>
      <c r="R493" s="55">
        <f t="shared" si="253"/>
        <v>0</v>
      </c>
      <c r="S493" s="55">
        <f t="shared" si="253"/>
        <v>0</v>
      </c>
      <c r="T493" s="55">
        <f t="shared" si="253"/>
        <v>0</v>
      </c>
      <c r="U493" s="55">
        <f t="shared" si="253"/>
        <v>0</v>
      </c>
      <c r="V493" s="55">
        <f t="shared" si="253"/>
        <v>0</v>
      </c>
      <c r="W493" s="55">
        <f t="shared" si="253"/>
        <v>0</v>
      </c>
      <c r="X493" s="55">
        <f t="shared" si="253"/>
        <v>0</v>
      </c>
      <c r="Y493" s="55">
        <f t="shared" si="253"/>
        <v>0</v>
      </c>
      <c r="Z493" s="55">
        <f t="shared" si="253"/>
        <v>0</v>
      </c>
      <c r="AA493" s="55">
        <f t="shared" si="253"/>
        <v>0</v>
      </c>
      <c r="AB493" s="55">
        <f t="shared" si="253"/>
        <v>0</v>
      </c>
      <c r="AC493" s="55">
        <f t="shared" si="225"/>
        <v>0</v>
      </c>
      <c r="AE493" s="121" t="s">
        <v>1110</v>
      </c>
      <c r="AF493" s="122" t="s">
        <v>1111</v>
      </c>
      <c r="AG493" s="142"/>
    </row>
    <row r="494" spans="1:33" x14ac:dyDescent="0.25">
      <c r="A494" s="60">
        <v>20810101101</v>
      </c>
      <c r="B494" s="61" t="s">
        <v>1111</v>
      </c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>
        <f t="shared" si="224"/>
        <v>0</v>
      </c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>
        <f t="shared" si="225"/>
        <v>0</v>
      </c>
      <c r="AE494" s="170"/>
      <c r="AF494" s="171"/>
      <c r="AG494" s="142"/>
    </row>
    <row r="495" spans="1:33" x14ac:dyDescent="0.25">
      <c r="A495" s="52">
        <v>20810102</v>
      </c>
      <c r="B495" s="53" t="s">
        <v>1302</v>
      </c>
      <c r="C495" s="54">
        <f t="shared" ref="C495:N496" si="254">+C496</f>
        <v>0</v>
      </c>
      <c r="D495" s="54">
        <f t="shared" si="254"/>
        <v>0</v>
      </c>
      <c r="E495" s="54">
        <f t="shared" si="254"/>
        <v>0</v>
      </c>
      <c r="F495" s="54">
        <f t="shared" si="254"/>
        <v>0</v>
      </c>
      <c r="G495" s="54">
        <f t="shared" si="254"/>
        <v>0</v>
      </c>
      <c r="H495" s="54">
        <f t="shared" si="254"/>
        <v>0</v>
      </c>
      <c r="I495" s="54">
        <f t="shared" si="254"/>
        <v>0</v>
      </c>
      <c r="J495" s="54">
        <f t="shared" si="254"/>
        <v>0</v>
      </c>
      <c r="K495" s="54">
        <f t="shared" si="254"/>
        <v>0</v>
      </c>
      <c r="L495" s="54">
        <f t="shared" si="254"/>
        <v>0</v>
      </c>
      <c r="M495" s="54">
        <f t="shared" si="254"/>
        <v>0</v>
      </c>
      <c r="N495" s="54">
        <f t="shared" si="254"/>
        <v>0</v>
      </c>
      <c r="O495" s="54">
        <f t="shared" si="224"/>
        <v>0</v>
      </c>
      <c r="Q495" s="54">
        <f t="shared" ref="Q495:AB496" si="255">+Q496</f>
        <v>0</v>
      </c>
      <c r="R495" s="54">
        <f t="shared" si="255"/>
        <v>0</v>
      </c>
      <c r="S495" s="54">
        <f t="shared" si="255"/>
        <v>0</v>
      </c>
      <c r="T495" s="54">
        <f t="shared" si="255"/>
        <v>0</v>
      </c>
      <c r="U495" s="54">
        <f t="shared" si="255"/>
        <v>0</v>
      </c>
      <c r="V495" s="54">
        <f t="shared" si="255"/>
        <v>0</v>
      </c>
      <c r="W495" s="54">
        <f t="shared" si="255"/>
        <v>0</v>
      </c>
      <c r="X495" s="54">
        <f t="shared" si="255"/>
        <v>0</v>
      </c>
      <c r="Y495" s="54">
        <f t="shared" si="255"/>
        <v>0</v>
      </c>
      <c r="Z495" s="54">
        <f t="shared" si="255"/>
        <v>0</v>
      </c>
      <c r="AA495" s="54">
        <f t="shared" si="255"/>
        <v>0</v>
      </c>
      <c r="AB495" s="54">
        <f t="shared" si="255"/>
        <v>0</v>
      </c>
      <c r="AC495" s="54">
        <f t="shared" si="225"/>
        <v>0</v>
      </c>
      <c r="AE495" s="170"/>
      <c r="AF495" s="171"/>
      <c r="AG495" s="142"/>
    </row>
    <row r="496" spans="1:33" x14ac:dyDescent="0.25">
      <c r="A496" s="57">
        <v>208101021</v>
      </c>
      <c r="B496" s="58" t="s">
        <v>1302</v>
      </c>
      <c r="C496" s="55">
        <f t="shared" si="254"/>
        <v>0</v>
      </c>
      <c r="D496" s="55">
        <f t="shared" si="254"/>
        <v>0</v>
      </c>
      <c r="E496" s="55">
        <f t="shared" si="254"/>
        <v>0</v>
      </c>
      <c r="F496" s="55">
        <f t="shared" si="254"/>
        <v>0</v>
      </c>
      <c r="G496" s="55">
        <f t="shared" si="254"/>
        <v>0</v>
      </c>
      <c r="H496" s="55">
        <f t="shared" si="254"/>
        <v>0</v>
      </c>
      <c r="I496" s="55">
        <f t="shared" si="254"/>
        <v>0</v>
      </c>
      <c r="J496" s="55">
        <f t="shared" si="254"/>
        <v>0</v>
      </c>
      <c r="K496" s="55">
        <f t="shared" si="254"/>
        <v>0</v>
      </c>
      <c r="L496" s="55">
        <f t="shared" si="254"/>
        <v>0</v>
      </c>
      <c r="M496" s="55">
        <f t="shared" si="254"/>
        <v>0</v>
      </c>
      <c r="N496" s="55">
        <f t="shared" si="254"/>
        <v>0</v>
      </c>
      <c r="O496" s="55">
        <f t="shared" si="224"/>
        <v>0</v>
      </c>
      <c r="Q496" s="55">
        <f t="shared" si="255"/>
        <v>0</v>
      </c>
      <c r="R496" s="55">
        <f t="shared" si="255"/>
        <v>0</v>
      </c>
      <c r="S496" s="55">
        <f t="shared" si="255"/>
        <v>0</v>
      </c>
      <c r="T496" s="55">
        <f t="shared" si="255"/>
        <v>0</v>
      </c>
      <c r="U496" s="55">
        <f t="shared" si="255"/>
        <v>0</v>
      </c>
      <c r="V496" s="55">
        <f t="shared" si="255"/>
        <v>0</v>
      </c>
      <c r="W496" s="55">
        <f t="shared" si="255"/>
        <v>0</v>
      </c>
      <c r="X496" s="55">
        <f t="shared" si="255"/>
        <v>0</v>
      </c>
      <c r="Y496" s="55">
        <f t="shared" si="255"/>
        <v>0</v>
      </c>
      <c r="Z496" s="55">
        <f t="shared" si="255"/>
        <v>0</v>
      </c>
      <c r="AA496" s="55">
        <f t="shared" si="255"/>
        <v>0</v>
      </c>
      <c r="AB496" s="55">
        <f t="shared" si="255"/>
        <v>0</v>
      </c>
      <c r="AC496" s="55">
        <f t="shared" si="225"/>
        <v>0</v>
      </c>
      <c r="AE496" s="170"/>
      <c r="AF496" s="171"/>
      <c r="AG496" s="142"/>
    </row>
    <row r="497" spans="1:33" x14ac:dyDescent="0.25">
      <c r="A497" s="60">
        <v>20810102101</v>
      </c>
      <c r="B497" s="61" t="s">
        <v>1302</v>
      </c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>
        <f t="shared" si="224"/>
        <v>0</v>
      </c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>
        <f t="shared" si="225"/>
        <v>0</v>
      </c>
      <c r="AE497" s="170"/>
      <c r="AF497" s="171"/>
      <c r="AG497" s="142"/>
    </row>
    <row r="498" spans="1:33" x14ac:dyDescent="0.25">
      <c r="A498" s="52">
        <v>208102</v>
      </c>
      <c r="B498" s="53" t="s">
        <v>1303</v>
      </c>
      <c r="C498" s="54">
        <f t="shared" ref="C498:N498" si="256">+C499+C502</f>
        <v>0</v>
      </c>
      <c r="D498" s="54">
        <f t="shared" si="256"/>
        <v>0</v>
      </c>
      <c r="E498" s="54">
        <f t="shared" si="256"/>
        <v>0</v>
      </c>
      <c r="F498" s="54">
        <f t="shared" si="256"/>
        <v>0</v>
      </c>
      <c r="G498" s="54">
        <f t="shared" si="256"/>
        <v>0</v>
      </c>
      <c r="H498" s="54">
        <f t="shared" si="256"/>
        <v>0</v>
      </c>
      <c r="I498" s="54">
        <f t="shared" si="256"/>
        <v>0</v>
      </c>
      <c r="J498" s="54">
        <f t="shared" si="256"/>
        <v>0</v>
      </c>
      <c r="K498" s="54">
        <f t="shared" si="256"/>
        <v>0</v>
      </c>
      <c r="L498" s="54">
        <f t="shared" si="256"/>
        <v>0</v>
      </c>
      <c r="M498" s="54">
        <f t="shared" si="256"/>
        <v>0</v>
      </c>
      <c r="N498" s="54">
        <f t="shared" si="256"/>
        <v>0</v>
      </c>
      <c r="O498" s="54">
        <f t="shared" si="224"/>
        <v>0</v>
      </c>
      <c r="Q498" s="54">
        <f t="shared" ref="Q498:AB498" si="257">+Q499+Q502</f>
        <v>0</v>
      </c>
      <c r="R498" s="54">
        <f t="shared" si="257"/>
        <v>0</v>
      </c>
      <c r="S498" s="54">
        <f t="shared" si="257"/>
        <v>0</v>
      </c>
      <c r="T498" s="54">
        <f t="shared" si="257"/>
        <v>0</v>
      </c>
      <c r="U498" s="54">
        <f t="shared" si="257"/>
        <v>0</v>
      </c>
      <c r="V498" s="54">
        <f t="shared" si="257"/>
        <v>0</v>
      </c>
      <c r="W498" s="54">
        <f t="shared" si="257"/>
        <v>0</v>
      </c>
      <c r="X498" s="54">
        <f t="shared" si="257"/>
        <v>0</v>
      </c>
      <c r="Y498" s="54">
        <f t="shared" si="257"/>
        <v>0</v>
      </c>
      <c r="Z498" s="54">
        <f t="shared" si="257"/>
        <v>0</v>
      </c>
      <c r="AA498" s="54">
        <f t="shared" si="257"/>
        <v>0</v>
      </c>
      <c r="AB498" s="54">
        <f t="shared" si="257"/>
        <v>0</v>
      </c>
      <c r="AC498" s="54">
        <f t="shared" si="225"/>
        <v>0</v>
      </c>
      <c r="AE498" s="170"/>
      <c r="AF498" s="171"/>
      <c r="AG498" s="142"/>
    </row>
    <row r="499" spans="1:33" x14ac:dyDescent="0.25">
      <c r="A499" s="57">
        <v>20810201</v>
      </c>
      <c r="B499" s="58" t="s">
        <v>1111</v>
      </c>
      <c r="C499" s="55">
        <f t="shared" ref="C499:N500" si="258">+C500</f>
        <v>0</v>
      </c>
      <c r="D499" s="55">
        <f t="shared" si="258"/>
        <v>0</v>
      </c>
      <c r="E499" s="55">
        <f t="shared" si="258"/>
        <v>0</v>
      </c>
      <c r="F499" s="55">
        <f t="shared" si="258"/>
        <v>0</v>
      </c>
      <c r="G499" s="55">
        <f t="shared" si="258"/>
        <v>0</v>
      </c>
      <c r="H499" s="55">
        <f t="shared" si="258"/>
        <v>0</v>
      </c>
      <c r="I499" s="55">
        <f t="shared" si="258"/>
        <v>0</v>
      </c>
      <c r="J499" s="55">
        <f t="shared" si="258"/>
        <v>0</v>
      </c>
      <c r="K499" s="55">
        <f t="shared" si="258"/>
        <v>0</v>
      </c>
      <c r="L499" s="55">
        <f t="shared" si="258"/>
        <v>0</v>
      </c>
      <c r="M499" s="55">
        <f t="shared" si="258"/>
        <v>0</v>
      </c>
      <c r="N499" s="55">
        <f t="shared" si="258"/>
        <v>0</v>
      </c>
      <c r="O499" s="55">
        <f t="shared" si="224"/>
        <v>0</v>
      </c>
      <c r="Q499" s="55">
        <f t="shared" ref="Q499:AB500" si="259">+Q500</f>
        <v>0</v>
      </c>
      <c r="R499" s="55">
        <f t="shared" si="259"/>
        <v>0</v>
      </c>
      <c r="S499" s="55">
        <f t="shared" si="259"/>
        <v>0</v>
      </c>
      <c r="T499" s="55">
        <f t="shared" si="259"/>
        <v>0</v>
      </c>
      <c r="U499" s="55">
        <f t="shared" si="259"/>
        <v>0</v>
      </c>
      <c r="V499" s="55">
        <f t="shared" si="259"/>
        <v>0</v>
      </c>
      <c r="W499" s="55">
        <f t="shared" si="259"/>
        <v>0</v>
      </c>
      <c r="X499" s="55">
        <f t="shared" si="259"/>
        <v>0</v>
      </c>
      <c r="Y499" s="55">
        <f t="shared" si="259"/>
        <v>0</v>
      </c>
      <c r="Z499" s="55">
        <f t="shared" si="259"/>
        <v>0</v>
      </c>
      <c r="AA499" s="55">
        <f t="shared" si="259"/>
        <v>0</v>
      </c>
      <c r="AB499" s="55">
        <f t="shared" si="259"/>
        <v>0</v>
      </c>
      <c r="AC499" s="55">
        <f t="shared" si="225"/>
        <v>0</v>
      </c>
      <c r="AE499" s="170"/>
      <c r="AF499" s="171"/>
      <c r="AG499" s="142"/>
    </row>
    <row r="500" spans="1:33" x14ac:dyDescent="0.25">
      <c r="A500" s="57">
        <v>208102011</v>
      </c>
      <c r="B500" s="58" t="s">
        <v>1111</v>
      </c>
      <c r="C500" s="55">
        <f t="shared" si="258"/>
        <v>0</v>
      </c>
      <c r="D500" s="55">
        <f t="shared" si="258"/>
        <v>0</v>
      </c>
      <c r="E500" s="55">
        <f t="shared" si="258"/>
        <v>0</v>
      </c>
      <c r="F500" s="55">
        <f t="shared" si="258"/>
        <v>0</v>
      </c>
      <c r="G500" s="55">
        <f t="shared" si="258"/>
        <v>0</v>
      </c>
      <c r="H500" s="55">
        <f t="shared" si="258"/>
        <v>0</v>
      </c>
      <c r="I500" s="55">
        <f t="shared" si="258"/>
        <v>0</v>
      </c>
      <c r="J500" s="55">
        <f t="shared" si="258"/>
        <v>0</v>
      </c>
      <c r="K500" s="55">
        <f t="shared" si="258"/>
        <v>0</v>
      </c>
      <c r="L500" s="55">
        <f t="shared" si="258"/>
        <v>0</v>
      </c>
      <c r="M500" s="55">
        <f t="shared" si="258"/>
        <v>0</v>
      </c>
      <c r="N500" s="55">
        <f t="shared" si="258"/>
        <v>0</v>
      </c>
      <c r="O500" s="55">
        <f t="shared" si="224"/>
        <v>0</v>
      </c>
      <c r="Q500" s="55">
        <f t="shared" si="259"/>
        <v>0</v>
      </c>
      <c r="R500" s="55">
        <f t="shared" si="259"/>
        <v>0</v>
      </c>
      <c r="S500" s="55">
        <f t="shared" si="259"/>
        <v>0</v>
      </c>
      <c r="T500" s="55">
        <f t="shared" si="259"/>
        <v>0</v>
      </c>
      <c r="U500" s="55">
        <f t="shared" si="259"/>
        <v>0</v>
      </c>
      <c r="V500" s="55">
        <f t="shared" si="259"/>
        <v>0</v>
      </c>
      <c r="W500" s="55">
        <f t="shared" si="259"/>
        <v>0</v>
      </c>
      <c r="X500" s="55">
        <f t="shared" si="259"/>
        <v>0</v>
      </c>
      <c r="Y500" s="55">
        <f t="shared" si="259"/>
        <v>0</v>
      </c>
      <c r="Z500" s="55">
        <f t="shared" si="259"/>
        <v>0</v>
      </c>
      <c r="AA500" s="55">
        <f t="shared" si="259"/>
        <v>0</v>
      </c>
      <c r="AB500" s="55">
        <f t="shared" si="259"/>
        <v>0</v>
      </c>
      <c r="AC500" s="55">
        <f t="shared" si="225"/>
        <v>0</v>
      </c>
      <c r="AE500" s="170"/>
      <c r="AF500" s="171"/>
      <c r="AG500" s="142"/>
    </row>
    <row r="501" spans="1:33" x14ac:dyDescent="0.25">
      <c r="A501" s="60">
        <v>20810201101</v>
      </c>
      <c r="B501" s="61" t="s">
        <v>1111</v>
      </c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>
        <f t="shared" si="224"/>
        <v>0</v>
      </c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>
        <f t="shared" si="225"/>
        <v>0</v>
      </c>
      <c r="AE501" s="170"/>
      <c r="AF501" s="171"/>
      <c r="AG501" s="142"/>
    </row>
    <row r="502" spans="1:33" x14ac:dyDescent="0.25">
      <c r="A502" s="52">
        <v>20810202</v>
      </c>
      <c r="B502" s="53" t="s">
        <v>1302</v>
      </c>
      <c r="C502" s="54">
        <f t="shared" ref="C502:N503" si="260">+C503</f>
        <v>0</v>
      </c>
      <c r="D502" s="54">
        <f t="shared" si="260"/>
        <v>0</v>
      </c>
      <c r="E502" s="54">
        <f t="shared" si="260"/>
        <v>0</v>
      </c>
      <c r="F502" s="54">
        <f t="shared" si="260"/>
        <v>0</v>
      </c>
      <c r="G502" s="54">
        <f t="shared" si="260"/>
        <v>0</v>
      </c>
      <c r="H502" s="54">
        <f t="shared" si="260"/>
        <v>0</v>
      </c>
      <c r="I502" s="54">
        <f t="shared" si="260"/>
        <v>0</v>
      </c>
      <c r="J502" s="54">
        <f t="shared" si="260"/>
        <v>0</v>
      </c>
      <c r="K502" s="54">
        <f t="shared" si="260"/>
        <v>0</v>
      </c>
      <c r="L502" s="54">
        <f t="shared" si="260"/>
        <v>0</v>
      </c>
      <c r="M502" s="54">
        <f t="shared" si="260"/>
        <v>0</v>
      </c>
      <c r="N502" s="54">
        <f t="shared" si="260"/>
        <v>0</v>
      </c>
      <c r="O502" s="54">
        <f t="shared" si="224"/>
        <v>0</v>
      </c>
      <c r="Q502" s="54">
        <f t="shared" ref="Q502:AB503" si="261">+Q503</f>
        <v>0</v>
      </c>
      <c r="R502" s="54">
        <f t="shared" si="261"/>
        <v>0</v>
      </c>
      <c r="S502" s="54">
        <f t="shared" si="261"/>
        <v>0</v>
      </c>
      <c r="T502" s="54">
        <f t="shared" si="261"/>
        <v>0</v>
      </c>
      <c r="U502" s="54">
        <f t="shared" si="261"/>
        <v>0</v>
      </c>
      <c r="V502" s="54">
        <f t="shared" si="261"/>
        <v>0</v>
      </c>
      <c r="W502" s="54">
        <f t="shared" si="261"/>
        <v>0</v>
      </c>
      <c r="X502" s="54">
        <f t="shared" si="261"/>
        <v>0</v>
      </c>
      <c r="Y502" s="54">
        <f t="shared" si="261"/>
        <v>0</v>
      </c>
      <c r="Z502" s="54">
        <f t="shared" si="261"/>
        <v>0</v>
      </c>
      <c r="AA502" s="54">
        <f t="shared" si="261"/>
        <v>0</v>
      </c>
      <c r="AB502" s="54">
        <f t="shared" si="261"/>
        <v>0</v>
      </c>
      <c r="AC502" s="54">
        <f t="shared" si="225"/>
        <v>0</v>
      </c>
      <c r="AE502" s="170"/>
      <c r="AF502" s="171"/>
      <c r="AG502" s="142"/>
    </row>
    <row r="503" spans="1:33" x14ac:dyDescent="0.25">
      <c r="A503" s="57">
        <v>208102021</v>
      </c>
      <c r="B503" s="58" t="s">
        <v>1302</v>
      </c>
      <c r="C503" s="55">
        <f t="shared" si="260"/>
        <v>0</v>
      </c>
      <c r="D503" s="55">
        <f t="shared" si="260"/>
        <v>0</v>
      </c>
      <c r="E503" s="55">
        <f t="shared" si="260"/>
        <v>0</v>
      </c>
      <c r="F503" s="55">
        <f t="shared" si="260"/>
        <v>0</v>
      </c>
      <c r="G503" s="55">
        <f t="shared" si="260"/>
        <v>0</v>
      </c>
      <c r="H503" s="55">
        <f t="shared" si="260"/>
        <v>0</v>
      </c>
      <c r="I503" s="55">
        <f t="shared" si="260"/>
        <v>0</v>
      </c>
      <c r="J503" s="55">
        <f t="shared" si="260"/>
        <v>0</v>
      </c>
      <c r="K503" s="55">
        <f t="shared" si="260"/>
        <v>0</v>
      </c>
      <c r="L503" s="55">
        <f t="shared" si="260"/>
        <v>0</v>
      </c>
      <c r="M503" s="55">
        <f t="shared" si="260"/>
        <v>0</v>
      </c>
      <c r="N503" s="55">
        <f t="shared" si="260"/>
        <v>0</v>
      </c>
      <c r="O503" s="55">
        <f t="shared" si="224"/>
        <v>0</v>
      </c>
      <c r="Q503" s="55">
        <f t="shared" si="261"/>
        <v>0</v>
      </c>
      <c r="R503" s="55">
        <f t="shared" si="261"/>
        <v>0</v>
      </c>
      <c r="S503" s="55">
        <f t="shared" si="261"/>
        <v>0</v>
      </c>
      <c r="T503" s="55">
        <f t="shared" si="261"/>
        <v>0</v>
      </c>
      <c r="U503" s="55">
        <f t="shared" si="261"/>
        <v>0</v>
      </c>
      <c r="V503" s="55">
        <f t="shared" si="261"/>
        <v>0</v>
      </c>
      <c r="W503" s="55">
        <f t="shared" si="261"/>
        <v>0</v>
      </c>
      <c r="X503" s="55">
        <f t="shared" si="261"/>
        <v>0</v>
      </c>
      <c r="Y503" s="55">
        <f t="shared" si="261"/>
        <v>0</v>
      </c>
      <c r="Z503" s="55">
        <f t="shared" si="261"/>
        <v>0</v>
      </c>
      <c r="AA503" s="55">
        <f t="shared" si="261"/>
        <v>0</v>
      </c>
      <c r="AB503" s="55">
        <f t="shared" si="261"/>
        <v>0</v>
      </c>
      <c r="AC503" s="55">
        <f t="shared" si="225"/>
        <v>0</v>
      </c>
      <c r="AE503" s="170"/>
      <c r="AF503" s="171"/>
      <c r="AG503" s="142"/>
    </row>
    <row r="504" spans="1:33" x14ac:dyDescent="0.25">
      <c r="A504" s="60">
        <v>20810202101</v>
      </c>
      <c r="B504" s="61" t="s">
        <v>1302</v>
      </c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>
        <f t="shared" si="224"/>
        <v>0</v>
      </c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>
        <f t="shared" si="225"/>
        <v>0</v>
      </c>
      <c r="AE504" s="170"/>
      <c r="AF504" s="171"/>
      <c r="AG504" s="142"/>
    </row>
    <row r="505" spans="1:33" x14ac:dyDescent="0.25">
      <c r="A505" s="52">
        <v>208103</v>
      </c>
      <c r="B505" s="53" t="s">
        <v>1304</v>
      </c>
      <c r="C505" s="54">
        <f t="shared" ref="C505:N505" si="262">+C506+C509</f>
        <v>0</v>
      </c>
      <c r="D505" s="54">
        <f t="shared" si="262"/>
        <v>0</v>
      </c>
      <c r="E505" s="54">
        <f t="shared" si="262"/>
        <v>0</v>
      </c>
      <c r="F505" s="54">
        <f t="shared" si="262"/>
        <v>0</v>
      </c>
      <c r="G505" s="54">
        <f t="shared" si="262"/>
        <v>0</v>
      </c>
      <c r="H505" s="54">
        <f t="shared" si="262"/>
        <v>0</v>
      </c>
      <c r="I505" s="54">
        <f t="shared" si="262"/>
        <v>0</v>
      </c>
      <c r="J505" s="54">
        <f t="shared" si="262"/>
        <v>0</v>
      </c>
      <c r="K505" s="54">
        <f t="shared" si="262"/>
        <v>0</v>
      </c>
      <c r="L505" s="54">
        <f t="shared" si="262"/>
        <v>0</v>
      </c>
      <c r="M505" s="54">
        <f t="shared" si="262"/>
        <v>0</v>
      </c>
      <c r="N505" s="54">
        <f t="shared" si="262"/>
        <v>0</v>
      </c>
      <c r="O505" s="54">
        <f t="shared" si="224"/>
        <v>0</v>
      </c>
      <c r="Q505" s="54">
        <f t="shared" ref="Q505:AB505" si="263">+Q506+Q509</f>
        <v>0</v>
      </c>
      <c r="R505" s="54">
        <f t="shared" si="263"/>
        <v>0</v>
      </c>
      <c r="S505" s="54">
        <f t="shared" si="263"/>
        <v>0</v>
      </c>
      <c r="T505" s="54">
        <f t="shared" si="263"/>
        <v>0</v>
      </c>
      <c r="U505" s="54">
        <f t="shared" si="263"/>
        <v>0</v>
      </c>
      <c r="V505" s="54">
        <f t="shared" si="263"/>
        <v>0</v>
      </c>
      <c r="W505" s="54">
        <f t="shared" si="263"/>
        <v>0</v>
      </c>
      <c r="X505" s="54">
        <f t="shared" si="263"/>
        <v>0</v>
      </c>
      <c r="Y505" s="54">
        <f t="shared" si="263"/>
        <v>0</v>
      </c>
      <c r="Z505" s="54">
        <f t="shared" si="263"/>
        <v>0</v>
      </c>
      <c r="AA505" s="54">
        <f t="shared" si="263"/>
        <v>0</v>
      </c>
      <c r="AB505" s="54">
        <f t="shared" si="263"/>
        <v>0</v>
      </c>
      <c r="AC505" s="54">
        <f t="shared" si="225"/>
        <v>0</v>
      </c>
      <c r="AE505" s="170"/>
      <c r="AF505" s="171"/>
      <c r="AG505" s="142"/>
    </row>
    <row r="506" spans="1:33" x14ac:dyDescent="0.25">
      <c r="A506" s="57">
        <v>20810301</v>
      </c>
      <c r="B506" s="58" t="s">
        <v>1111</v>
      </c>
      <c r="C506" s="55">
        <f t="shared" ref="C506:N507" si="264">+C507</f>
        <v>0</v>
      </c>
      <c r="D506" s="55">
        <f t="shared" si="264"/>
        <v>0</v>
      </c>
      <c r="E506" s="55">
        <f t="shared" si="264"/>
        <v>0</v>
      </c>
      <c r="F506" s="55">
        <f t="shared" si="264"/>
        <v>0</v>
      </c>
      <c r="G506" s="55">
        <f t="shared" si="264"/>
        <v>0</v>
      </c>
      <c r="H506" s="55">
        <f t="shared" si="264"/>
        <v>0</v>
      </c>
      <c r="I506" s="55">
        <f t="shared" si="264"/>
        <v>0</v>
      </c>
      <c r="J506" s="55">
        <f t="shared" si="264"/>
        <v>0</v>
      </c>
      <c r="K506" s="55">
        <f t="shared" si="264"/>
        <v>0</v>
      </c>
      <c r="L506" s="55">
        <f t="shared" si="264"/>
        <v>0</v>
      </c>
      <c r="M506" s="55">
        <f t="shared" si="264"/>
        <v>0</v>
      </c>
      <c r="N506" s="55">
        <f t="shared" si="264"/>
        <v>0</v>
      </c>
      <c r="O506" s="55">
        <f t="shared" si="224"/>
        <v>0</v>
      </c>
      <c r="Q506" s="55">
        <f t="shared" ref="Q506:AB507" si="265">+Q507</f>
        <v>0</v>
      </c>
      <c r="R506" s="55">
        <f t="shared" si="265"/>
        <v>0</v>
      </c>
      <c r="S506" s="55">
        <f t="shared" si="265"/>
        <v>0</v>
      </c>
      <c r="T506" s="55">
        <f t="shared" si="265"/>
        <v>0</v>
      </c>
      <c r="U506" s="55">
        <f t="shared" si="265"/>
        <v>0</v>
      </c>
      <c r="V506" s="55">
        <f t="shared" si="265"/>
        <v>0</v>
      </c>
      <c r="W506" s="55">
        <f t="shared" si="265"/>
        <v>0</v>
      </c>
      <c r="X506" s="55">
        <f t="shared" si="265"/>
        <v>0</v>
      </c>
      <c r="Y506" s="55">
        <f t="shared" si="265"/>
        <v>0</v>
      </c>
      <c r="Z506" s="55">
        <f t="shared" si="265"/>
        <v>0</v>
      </c>
      <c r="AA506" s="55">
        <f t="shared" si="265"/>
        <v>0</v>
      </c>
      <c r="AB506" s="55">
        <f t="shared" si="265"/>
        <v>0</v>
      </c>
      <c r="AC506" s="55">
        <f t="shared" si="225"/>
        <v>0</v>
      </c>
      <c r="AE506" s="170"/>
      <c r="AF506" s="171"/>
      <c r="AG506" s="142"/>
    </row>
    <row r="507" spans="1:33" x14ac:dyDescent="0.25">
      <c r="A507" s="57">
        <v>208103011</v>
      </c>
      <c r="B507" s="58" t="s">
        <v>1111</v>
      </c>
      <c r="C507" s="55">
        <f t="shared" si="264"/>
        <v>0</v>
      </c>
      <c r="D507" s="55">
        <f t="shared" si="264"/>
        <v>0</v>
      </c>
      <c r="E507" s="55">
        <f t="shared" si="264"/>
        <v>0</v>
      </c>
      <c r="F507" s="55">
        <f t="shared" si="264"/>
        <v>0</v>
      </c>
      <c r="G507" s="55">
        <f t="shared" si="264"/>
        <v>0</v>
      </c>
      <c r="H507" s="55">
        <f t="shared" si="264"/>
        <v>0</v>
      </c>
      <c r="I507" s="55">
        <f t="shared" si="264"/>
        <v>0</v>
      </c>
      <c r="J507" s="55">
        <f t="shared" si="264"/>
        <v>0</v>
      </c>
      <c r="K507" s="55">
        <f t="shared" si="264"/>
        <v>0</v>
      </c>
      <c r="L507" s="55">
        <f t="shared" si="264"/>
        <v>0</v>
      </c>
      <c r="M507" s="55">
        <f t="shared" si="264"/>
        <v>0</v>
      </c>
      <c r="N507" s="55">
        <f t="shared" si="264"/>
        <v>0</v>
      </c>
      <c r="O507" s="55">
        <f t="shared" si="224"/>
        <v>0</v>
      </c>
      <c r="Q507" s="55">
        <f t="shared" si="265"/>
        <v>0</v>
      </c>
      <c r="R507" s="55">
        <f t="shared" si="265"/>
        <v>0</v>
      </c>
      <c r="S507" s="55">
        <f t="shared" si="265"/>
        <v>0</v>
      </c>
      <c r="T507" s="55">
        <f t="shared" si="265"/>
        <v>0</v>
      </c>
      <c r="U507" s="55">
        <f t="shared" si="265"/>
        <v>0</v>
      </c>
      <c r="V507" s="55">
        <f t="shared" si="265"/>
        <v>0</v>
      </c>
      <c r="W507" s="55">
        <f t="shared" si="265"/>
        <v>0</v>
      </c>
      <c r="X507" s="55">
        <f t="shared" si="265"/>
        <v>0</v>
      </c>
      <c r="Y507" s="55">
        <f t="shared" si="265"/>
        <v>0</v>
      </c>
      <c r="Z507" s="55">
        <f t="shared" si="265"/>
        <v>0</v>
      </c>
      <c r="AA507" s="55">
        <f t="shared" si="265"/>
        <v>0</v>
      </c>
      <c r="AB507" s="55">
        <f t="shared" si="265"/>
        <v>0</v>
      </c>
      <c r="AC507" s="55">
        <f t="shared" si="225"/>
        <v>0</v>
      </c>
      <c r="AE507" s="170"/>
      <c r="AF507" s="171"/>
      <c r="AG507" s="142"/>
    </row>
    <row r="508" spans="1:33" x14ac:dyDescent="0.25">
      <c r="A508" s="60">
        <v>20810301101</v>
      </c>
      <c r="B508" s="61" t="s">
        <v>1111</v>
      </c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>
        <f t="shared" si="224"/>
        <v>0</v>
      </c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>
        <f t="shared" si="225"/>
        <v>0</v>
      </c>
      <c r="AE508" s="170"/>
      <c r="AF508" s="171"/>
      <c r="AG508" s="142"/>
    </row>
    <row r="509" spans="1:33" x14ac:dyDescent="0.25">
      <c r="A509" s="52">
        <v>20810302</v>
      </c>
      <c r="B509" s="53" t="s">
        <v>1302</v>
      </c>
      <c r="C509" s="54">
        <f t="shared" ref="C509:N510" si="266">+C510</f>
        <v>0</v>
      </c>
      <c r="D509" s="54">
        <f t="shared" si="266"/>
        <v>0</v>
      </c>
      <c r="E509" s="54">
        <f t="shared" si="266"/>
        <v>0</v>
      </c>
      <c r="F509" s="54">
        <f t="shared" si="266"/>
        <v>0</v>
      </c>
      <c r="G509" s="54">
        <f t="shared" si="266"/>
        <v>0</v>
      </c>
      <c r="H509" s="54">
        <f t="shared" si="266"/>
        <v>0</v>
      </c>
      <c r="I509" s="54">
        <f t="shared" si="266"/>
        <v>0</v>
      </c>
      <c r="J509" s="54">
        <f t="shared" si="266"/>
        <v>0</v>
      </c>
      <c r="K509" s="54">
        <f t="shared" si="266"/>
        <v>0</v>
      </c>
      <c r="L509" s="54">
        <f t="shared" si="266"/>
        <v>0</v>
      </c>
      <c r="M509" s="54">
        <f t="shared" si="266"/>
        <v>0</v>
      </c>
      <c r="N509" s="54">
        <f t="shared" si="266"/>
        <v>0</v>
      </c>
      <c r="O509" s="54">
        <f t="shared" ref="O509:O540" si="267">SUM(C509:N509)</f>
        <v>0</v>
      </c>
      <c r="Q509" s="54">
        <f t="shared" ref="Q509:AB510" si="268">+Q510</f>
        <v>0</v>
      </c>
      <c r="R509" s="54">
        <f t="shared" si="268"/>
        <v>0</v>
      </c>
      <c r="S509" s="54">
        <f t="shared" si="268"/>
        <v>0</v>
      </c>
      <c r="T509" s="54">
        <f t="shared" si="268"/>
        <v>0</v>
      </c>
      <c r="U509" s="54">
        <f t="shared" si="268"/>
        <v>0</v>
      </c>
      <c r="V509" s="54">
        <f t="shared" si="268"/>
        <v>0</v>
      </c>
      <c r="W509" s="54">
        <f t="shared" si="268"/>
        <v>0</v>
      </c>
      <c r="X509" s="54">
        <f t="shared" si="268"/>
        <v>0</v>
      </c>
      <c r="Y509" s="54">
        <f t="shared" si="268"/>
        <v>0</v>
      </c>
      <c r="Z509" s="54">
        <f t="shared" si="268"/>
        <v>0</v>
      </c>
      <c r="AA509" s="54">
        <f t="shared" si="268"/>
        <v>0</v>
      </c>
      <c r="AB509" s="54">
        <f t="shared" si="268"/>
        <v>0</v>
      </c>
      <c r="AC509" s="54">
        <f t="shared" ref="AC509:AC540" si="269">SUM(Q509:AB509)</f>
        <v>0</v>
      </c>
      <c r="AE509" s="170"/>
      <c r="AF509" s="171"/>
      <c r="AG509" s="142"/>
    </row>
    <row r="510" spans="1:33" x14ac:dyDescent="0.25">
      <c r="A510" s="57">
        <v>208103021</v>
      </c>
      <c r="B510" s="58" t="s">
        <v>1302</v>
      </c>
      <c r="C510" s="55">
        <f t="shared" si="266"/>
        <v>0</v>
      </c>
      <c r="D510" s="55">
        <f t="shared" si="266"/>
        <v>0</v>
      </c>
      <c r="E510" s="55">
        <f t="shared" si="266"/>
        <v>0</v>
      </c>
      <c r="F510" s="55">
        <f t="shared" si="266"/>
        <v>0</v>
      </c>
      <c r="G510" s="55">
        <f t="shared" si="266"/>
        <v>0</v>
      </c>
      <c r="H510" s="55">
        <f t="shared" si="266"/>
        <v>0</v>
      </c>
      <c r="I510" s="55">
        <f t="shared" si="266"/>
        <v>0</v>
      </c>
      <c r="J510" s="55">
        <f t="shared" si="266"/>
        <v>0</v>
      </c>
      <c r="K510" s="55">
        <f t="shared" si="266"/>
        <v>0</v>
      </c>
      <c r="L510" s="55">
        <f t="shared" si="266"/>
        <v>0</v>
      </c>
      <c r="M510" s="55">
        <f t="shared" si="266"/>
        <v>0</v>
      </c>
      <c r="N510" s="55">
        <f t="shared" si="266"/>
        <v>0</v>
      </c>
      <c r="O510" s="55">
        <f t="shared" si="267"/>
        <v>0</v>
      </c>
      <c r="Q510" s="55">
        <f t="shared" si="268"/>
        <v>0</v>
      </c>
      <c r="R510" s="55">
        <f t="shared" si="268"/>
        <v>0</v>
      </c>
      <c r="S510" s="55">
        <f t="shared" si="268"/>
        <v>0</v>
      </c>
      <c r="T510" s="55">
        <f t="shared" si="268"/>
        <v>0</v>
      </c>
      <c r="U510" s="55">
        <f t="shared" si="268"/>
        <v>0</v>
      </c>
      <c r="V510" s="55">
        <f t="shared" si="268"/>
        <v>0</v>
      </c>
      <c r="W510" s="55">
        <f t="shared" si="268"/>
        <v>0</v>
      </c>
      <c r="X510" s="55">
        <f t="shared" si="268"/>
        <v>0</v>
      </c>
      <c r="Y510" s="55">
        <f t="shared" si="268"/>
        <v>0</v>
      </c>
      <c r="Z510" s="55">
        <f t="shared" si="268"/>
        <v>0</v>
      </c>
      <c r="AA510" s="55">
        <f t="shared" si="268"/>
        <v>0</v>
      </c>
      <c r="AB510" s="55">
        <f t="shared" si="268"/>
        <v>0</v>
      </c>
      <c r="AC510" s="55">
        <f t="shared" si="269"/>
        <v>0</v>
      </c>
      <c r="AE510" s="170"/>
      <c r="AF510" s="171"/>
      <c r="AG510" s="142"/>
    </row>
    <row r="511" spans="1:33" x14ac:dyDescent="0.25">
      <c r="A511" s="60">
        <v>20810302101</v>
      </c>
      <c r="B511" s="61" t="s">
        <v>1302</v>
      </c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>
        <f t="shared" si="267"/>
        <v>0</v>
      </c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>
        <f t="shared" si="269"/>
        <v>0</v>
      </c>
      <c r="AE511" s="170"/>
      <c r="AF511" s="171"/>
      <c r="AG511" s="142"/>
    </row>
    <row r="512" spans="1:33" x14ac:dyDescent="0.25">
      <c r="A512" s="52">
        <v>2082</v>
      </c>
      <c r="B512" s="53" t="s">
        <v>1114</v>
      </c>
      <c r="C512" s="54">
        <f t="shared" ref="C512:N515" si="270">+C513</f>
        <v>0</v>
      </c>
      <c r="D512" s="54">
        <f t="shared" si="270"/>
        <v>0</v>
      </c>
      <c r="E512" s="54">
        <f t="shared" si="270"/>
        <v>0</v>
      </c>
      <c r="F512" s="54">
        <f t="shared" si="270"/>
        <v>0</v>
      </c>
      <c r="G512" s="54">
        <f t="shared" si="270"/>
        <v>0</v>
      </c>
      <c r="H512" s="54">
        <f t="shared" si="270"/>
        <v>0</v>
      </c>
      <c r="I512" s="54">
        <f t="shared" si="270"/>
        <v>0</v>
      </c>
      <c r="J512" s="54">
        <f t="shared" si="270"/>
        <v>0</v>
      </c>
      <c r="K512" s="54">
        <f t="shared" si="270"/>
        <v>0</v>
      </c>
      <c r="L512" s="54">
        <f t="shared" si="270"/>
        <v>0</v>
      </c>
      <c r="M512" s="54">
        <f t="shared" si="270"/>
        <v>0</v>
      </c>
      <c r="N512" s="54">
        <f t="shared" si="270"/>
        <v>0</v>
      </c>
      <c r="O512" s="54">
        <f t="shared" si="267"/>
        <v>0</v>
      </c>
      <c r="Q512" s="54">
        <f t="shared" ref="Q512:AB515" si="271">+Q513</f>
        <v>0</v>
      </c>
      <c r="R512" s="54">
        <f t="shared" si="271"/>
        <v>0</v>
      </c>
      <c r="S512" s="54">
        <f t="shared" si="271"/>
        <v>0</v>
      </c>
      <c r="T512" s="54">
        <f t="shared" si="271"/>
        <v>0</v>
      </c>
      <c r="U512" s="54">
        <f t="shared" si="271"/>
        <v>0</v>
      </c>
      <c r="V512" s="54">
        <f t="shared" si="271"/>
        <v>0</v>
      </c>
      <c r="W512" s="54">
        <f t="shared" si="271"/>
        <v>0</v>
      </c>
      <c r="X512" s="54">
        <f t="shared" si="271"/>
        <v>0</v>
      </c>
      <c r="Y512" s="54">
        <f t="shared" si="271"/>
        <v>0</v>
      </c>
      <c r="Z512" s="54">
        <f t="shared" si="271"/>
        <v>0</v>
      </c>
      <c r="AA512" s="54">
        <f t="shared" si="271"/>
        <v>0</v>
      </c>
      <c r="AB512" s="54">
        <f t="shared" si="271"/>
        <v>0</v>
      </c>
      <c r="AC512" s="54">
        <f t="shared" si="269"/>
        <v>0</v>
      </c>
      <c r="AE512" s="148" t="s">
        <v>1112</v>
      </c>
      <c r="AF512" s="148" t="s">
        <v>1114</v>
      </c>
      <c r="AG512" s="164"/>
    </row>
    <row r="513" spans="1:33" x14ac:dyDescent="0.25">
      <c r="A513" s="57">
        <v>208201</v>
      </c>
      <c r="B513" s="58" t="s">
        <v>1114</v>
      </c>
      <c r="C513" s="55">
        <f t="shared" si="270"/>
        <v>0</v>
      </c>
      <c r="D513" s="55">
        <f t="shared" si="270"/>
        <v>0</v>
      </c>
      <c r="E513" s="55">
        <f t="shared" si="270"/>
        <v>0</v>
      </c>
      <c r="F513" s="55">
        <f t="shared" si="270"/>
        <v>0</v>
      </c>
      <c r="G513" s="55">
        <f t="shared" si="270"/>
        <v>0</v>
      </c>
      <c r="H513" s="55">
        <f t="shared" si="270"/>
        <v>0</v>
      </c>
      <c r="I513" s="55">
        <f t="shared" si="270"/>
        <v>0</v>
      </c>
      <c r="J513" s="55">
        <f t="shared" si="270"/>
        <v>0</v>
      </c>
      <c r="K513" s="55">
        <f t="shared" si="270"/>
        <v>0</v>
      </c>
      <c r="L513" s="55">
        <f t="shared" si="270"/>
        <v>0</v>
      </c>
      <c r="M513" s="55">
        <f t="shared" si="270"/>
        <v>0</v>
      </c>
      <c r="N513" s="55">
        <f t="shared" si="270"/>
        <v>0</v>
      </c>
      <c r="O513" s="55">
        <f t="shared" si="267"/>
        <v>0</v>
      </c>
      <c r="Q513" s="55">
        <f t="shared" si="271"/>
        <v>0</v>
      </c>
      <c r="R513" s="55">
        <f t="shared" si="271"/>
        <v>0</v>
      </c>
      <c r="S513" s="55">
        <f t="shared" si="271"/>
        <v>0</v>
      </c>
      <c r="T513" s="55">
        <f t="shared" si="271"/>
        <v>0</v>
      </c>
      <c r="U513" s="55">
        <f t="shared" si="271"/>
        <v>0</v>
      </c>
      <c r="V513" s="55">
        <f t="shared" si="271"/>
        <v>0</v>
      </c>
      <c r="W513" s="55">
        <f t="shared" si="271"/>
        <v>0</v>
      </c>
      <c r="X513" s="55">
        <f t="shared" si="271"/>
        <v>0</v>
      </c>
      <c r="Y513" s="55">
        <f t="shared" si="271"/>
        <v>0</v>
      </c>
      <c r="Z513" s="55">
        <f t="shared" si="271"/>
        <v>0</v>
      </c>
      <c r="AA513" s="55">
        <f t="shared" si="271"/>
        <v>0</v>
      </c>
      <c r="AB513" s="55">
        <f t="shared" si="271"/>
        <v>0</v>
      </c>
      <c r="AC513" s="55">
        <f t="shared" si="269"/>
        <v>0</v>
      </c>
      <c r="AE513" s="148" t="s">
        <v>1113</v>
      </c>
      <c r="AF513" s="148" t="s">
        <v>1114</v>
      </c>
      <c r="AG513" s="152"/>
    </row>
    <row r="514" spans="1:33" x14ac:dyDescent="0.25">
      <c r="A514" s="57">
        <v>20820101</v>
      </c>
      <c r="B514" s="58" t="s">
        <v>1114</v>
      </c>
      <c r="C514" s="55">
        <f t="shared" si="270"/>
        <v>0</v>
      </c>
      <c r="D514" s="55">
        <f t="shared" si="270"/>
        <v>0</v>
      </c>
      <c r="E514" s="55">
        <f t="shared" si="270"/>
        <v>0</v>
      </c>
      <c r="F514" s="55">
        <f t="shared" si="270"/>
        <v>0</v>
      </c>
      <c r="G514" s="55">
        <f t="shared" si="270"/>
        <v>0</v>
      </c>
      <c r="H514" s="55">
        <f t="shared" si="270"/>
        <v>0</v>
      </c>
      <c r="I514" s="55">
        <f t="shared" si="270"/>
        <v>0</v>
      </c>
      <c r="J514" s="55">
        <f t="shared" si="270"/>
        <v>0</v>
      </c>
      <c r="K514" s="55">
        <f t="shared" si="270"/>
        <v>0</v>
      </c>
      <c r="L514" s="55">
        <f t="shared" si="270"/>
        <v>0</v>
      </c>
      <c r="M514" s="55">
        <f t="shared" si="270"/>
        <v>0</v>
      </c>
      <c r="N514" s="55">
        <f t="shared" si="270"/>
        <v>0</v>
      </c>
      <c r="O514" s="55">
        <f t="shared" si="267"/>
        <v>0</v>
      </c>
      <c r="Q514" s="55">
        <f t="shared" si="271"/>
        <v>0</v>
      </c>
      <c r="R514" s="55">
        <f t="shared" si="271"/>
        <v>0</v>
      </c>
      <c r="S514" s="55">
        <f t="shared" si="271"/>
        <v>0</v>
      </c>
      <c r="T514" s="55">
        <f t="shared" si="271"/>
        <v>0</v>
      </c>
      <c r="U514" s="55">
        <f t="shared" si="271"/>
        <v>0</v>
      </c>
      <c r="V514" s="55">
        <f t="shared" si="271"/>
        <v>0</v>
      </c>
      <c r="W514" s="55">
        <f t="shared" si="271"/>
        <v>0</v>
      </c>
      <c r="X514" s="55">
        <f t="shared" si="271"/>
        <v>0</v>
      </c>
      <c r="Y514" s="55">
        <f t="shared" si="271"/>
        <v>0</v>
      </c>
      <c r="Z514" s="55">
        <f t="shared" si="271"/>
        <v>0</v>
      </c>
      <c r="AA514" s="55">
        <f t="shared" si="271"/>
        <v>0</v>
      </c>
      <c r="AB514" s="55">
        <f t="shared" si="271"/>
        <v>0</v>
      </c>
      <c r="AC514" s="55">
        <f t="shared" si="269"/>
        <v>0</v>
      </c>
      <c r="AE514" s="148" t="s">
        <v>1115</v>
      </c>
      <c r="AF514" s="148" t="s">
        <v>1114</v>
      </c>
      <c r="AG514" s="152"/>
    </row>
    <row r="515" spans="1:33" x14ac:dyDescent="0.25">
      <c r="A515" s="57">
        <v>208201011</v>
      </c>
      <c r="B515" s="58" t="s">
        <v>1114</v>
      </c>
      <c r="C515" s="55">
        <f t="shared" si="270"/>
        <v>0</v>
      </c>
      <c r="D515" s="55">
        <f t="shared" si="270"/>
        <v>0</v>
      </c>
      <c r="E515" s="55">
        <f t="shared" si="270"/>
        <v>0</v>
      </c>
      <c r="F515" s="55">
        <f t="shared" si="270"/>
        <v>0</v>
      </c>
      <c r="G515" s="55">
        <f t="shared" si="270"/>
        <v>0</v>
      </c>
      <c r="H515" s="55">
        <f t="shared" si="270"/>
        <v>0</v>
      </c>
      <c r="I515" s="55">
        <f t="shared" si="270"/>
        <v>0</v>
      </c>
      <c r="J515" s="55">
        <f t="shared" si="270"/>
        <v>0</v>
      </c>
      <c r="K515" s="55">
        <f t="shared" si="270"/>
        <v>0</v>
      </c>
      <c r="L515" s="55">
        <f t="shared" si="270"/>
        <v>0</v>
      </c>
      <c r="M515" s="55">
        <f t="shared" si="270"/>
        <v>0</v>
      </c>
      <c r="N515" s="55">
        <f t="shared" si="270"/>
        <v>0</v>
      </c>
      <c r="O515" s="55">
        <f t="shared" si="267"/>
        <v>0</v>
      </c>
      <c r="Q515" s="55">
        <f t="shared" si="271"/>
        <v>0</v>
      </c>
      <c r="R515" s="55">
        <f t="shared" si="271"/>
        <v>0</v>
      </c>
      <c r="S515" s="55">
        <f t="shared" si="271"/>
        <v>0</v>
      </c>
      <c r="T515" s="55">
        <f t="shared" si="271"/>
        <v>0</v>
      </c>
      <c r="U515" s="55">
        <f t="shared" si="271"/>
        <v>0</v>
      </c>
      <c r="V515" s="55">
        <f t="shared" si="271"/>
        <v>0</v>
      </c>
      <c r="W515" s="55">
        <f t="shared" si="271"/>
        <v>0</v>
      </c>
      <c r="X515" s="55">
        <f t="shared" si="271"/>
        <v>0</v>
      </c>
      <c r="Y515" s="55">
        <f t="shared" si="271"/>
        <v>0</v>
      </c>
      <c r="Z515" s="55">
        <f t="shared" si="271"/>
        <v>0</v>
      </c>
      <c r="AA515" s="55">
        <f t="shared" si="271"/>
        <v>0</v>
      </c>
      <c r="AB515" s="55">
        <f t="shared" si="271"/>
        <v>0</v>
      </c>
      <c r="AC515" s="55">
        <f t="shared" si="269"/>
        <v>0</v>
      </c>
      <c r="AE515" s="99" t="s">
        <v>1116</v>
      </c>
      <c r="AF515" s="99" t="s">
        <v>1114</v>
      </c>
      <c r="AG515" s="141">
        <v>0</v>
      </c>
    </row>
    <row r="516" spans="1:33" x14ac:dyDescent="0.25">
      <c r="A516" s="60">
        <v>20820101101</v>
      </c>
      <c r="B516" s="61" t="s">
        <v>1114</v>
      </c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>
        <f t="shared" si="267"/>
        <v>0</v>
      </c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>
        <f t="shared" si="269"/>
        <v>0</v>
      </c>
      <c r="AE516" s="123" t="s">
        <v>1117</v>
      </c>
      <c r="AF516" s="122" t="s">
        <v>1114</v>
      </c>
      <c r="AG516" s="142"/>
    </row>
    <row r="517" spans="1:33" x14ac:dyDescent="0.25">
      <c r="A517" s="52">
        <v>209</v>
      </c>
      <c r="B517" s="53" t="s">
        <v>1305</v>
      </c>
      <c r="C517" s="54">
        <f t="shared" ref="C517:N521" si="272">+C518</f>
        <v>0</v>
      </c>
      <c r="D517" s="54">
        <f t="shared" si="272"/>
        <v>0</v>
      </c>
      <c r="E517" s="54">
        <f t="shared" si="272"/>
        <v>0</v>
      </c>
      <c r="F517" s="54">
        <f t="shared" si="272"/>
        <v>0</v>
      </c>
      <c r="G517" s="54">
        <f t="shared" si="272"/>
        <v>0</v>
      </c>
      <c r="H517" s="54">
        <f t="shared" si="272"/>
        <v>0</v>
      </c>
      <c r="I517" s="54">
        <f t="shared" si="272"/>
        <v>0</v>
      </c>
      <c r="J517" s="54">
        <f t="shared" si="272"/>
        <v>0</v>
      </c>
      <c r="K517" s="54">
        <f t="shared" si="272"/>
        <v>0</v>
      </c>
      <c r="L517" s="54">
        <f t="shared" si="272"/>
        <v>0</v>
      </c>
      <c r="M517" s="54">
        <f t="shared" si="272"/>
        <v>0</v>
      </c>
      <c r="N517" s="54">
        <f t="shared" si="272"/>
        <v>0</v>
      </c>
      <c r="O517" s="54">
        <f t="shared" si="267"/>
        <v>0</v>
      </c>
      <c r="Q517" s="54">
        <f t="shared" ref="Q517:AB521" si="273">+Q518</f>
        <v>0</v>
      </c>
      <c r="R517" s="54">
        <f t="shared" si="273"/>
        <v>0</v>
      </c>
      <c r="S517" s="54">
        <f t="shared" si="273"/>
        <v>0</v>
      </c>
      <c r="T517" s="54">
        <f t="shared" si="273"/>
        <v>0</v>
      </c>
      <c r="U517" s="54">
        <f t="shared" si="273"/>
        <v>0</v>
      </c>
      <c r="V517" s="54">
        <f t="shared" si="273"/>
        <v>0</v>
      </c>
      <c r="W517" s="54">
        <f t="shared" si="273"/>
        <v>0</v>
      </c>
      <c r="X517" s="54">
        <f t="shared" si="273"/>
        <v>0</v>
      </c>
      <c r="Y517" s="54">
        <f t="shared" si="273"/>
        <v>0</v>
      </c>
      <c r="Z517" s="54">
        <f t="shared" si="273"/>
        <v>0</v>
      </c>
      <c r="AA517" s="54">
        <f t="shared" si="273"/>
        <v>0</v>
      </c>
      <c r="AB517" s="54">
        <f t="shared" si="273"/>
        <v>0</v>
      </c>
      <c r="AC517" s="54">
        <f t="shared" si="269"/>
        <v>0</v>
      </c>
      <c r="AE517" s="172"/>
      <c r="AF517" s="122"/>
      <c r="AG517" s="142"/>
    </row>
    <row r="518" spans="1:33" x14ac:dyDescent="0.25">
      <c r="A518" s="57">
        <v>2093</v>
      </c>
      <c r="B518" s="58" t="s">
        <v>1306</v>
      </c>
      <c r="C518" s="55">
        <f t="shared" si="272"/>
        <v>0</v>
      </c>
      <c r="D518" s="55">
        <f t="shared" si="272"/>
        <v>0</v>
      </c>
      <c r="E518" s="55">
        <f t="shared" si="272"/>
        <v>0</v>
      </c>
      <c r="F518" s="55">
        <f t="shared" si="272"/>
        <v>0</v>
      </c>
      <c r="G518" s="55">
        <f t="shared" si="272"/>
        <v>0</v>
      </c>
      <c r="H518" s="55">
        <f t="shared" si="272"/>
        <v>0</v>
      </c>
      <c r="I518" s="55">
        <f t="shared" si="272"/>
        <v>0</v>
      </c>
      <c r="J518" s="55">
        <f t="shared" si="272"/>
        <v>0</v>
      </c>
      <c r="K518" s="55">
        <f t="shared" si="272"/>
        <v>0</v>
      </c>
      <c r="L518" s="55">
        <f t="shared" si="272"/>
        <v>0</v>
      </c>
      <c r="M518" s="55">
        <f t="shared" si="272"/>
        <v>0</v>
      </c>
      <c r="N518" s="55">
        <f t="shared" si="272"/>
        <v>0</v>
      </c>
      <c r="O518" s="55">
        <f t="shared" si="267"/>
        <v>0</v>
      </c>
      <c r="Q518" s="55">
        <f t="shared" si="273"/>
        <v>0</v>
      </c>
      <c r="R518" s="55">
        <f t="shared" si="273"/>
        <v>0</v>
      </c>
      <c r="S518" s="55">
        <f t="shared" si="273"/>
        <v>0</v>
      </c>
      <c r="T518" s="55">
        <f t="shared" si="273"/>
        <v>0</v>
      </c>
      <c r="U518" s="55">
        <f t="shared" si="273"/>
        <v>0</v>
      </c>
      <c r="V518" s="55">
        <f t="shared" si="273"/>
        <v>0</v>
      </c>
      <c r="W518" s="55">
        <f t="shared" si="273"/>
        <v>0</v>
      </c>
      <c r="X518" s="55">
        <f t="shared" si="273"/>
        <v>0</v>
      </c>
      <c r="Y518" s="55">
        <f t="shared" si="273"/>
        <v>0</v>
      </c>
      <c r="Z518" s="55">
        <f t="shared" si="273"/>
        <v>0</v>
      </c>
      <c r="AA518" s="55">
        <f t="shared" si="273"/>
        <v>0</v>
      </c>
      <c r="AB518" s="55">
        <f t="shared" si="273"/>
        <v>0</v>
      </c>
      <c r="AC518" s="55">
        <f t="shared" si="269"/>
        <v>0</v>
      </c>
      <c r="AE518" s="172"/>
      <c r="AF518" s="122"/>
      <c r="AG518" s="142"/>
    </row>
    <row r="519" spans="1:33" x14ac:dyDescent="0.25">
      <c r="A519" s="57">
        <v>209301</v>
      </c>
      <c r="B519" s="58" t="s">
        <v>1306</v>
      </c>
      <c r="C519" s="55">
        <f t="shared" si="272"/>
        <v>0</v>
      </c>
      <c r="D519" s="55">
        <f t="shared" si="272"/>
        <v>0</v>
      </c>
      <c r="E519" s="55">
        <f t="shared" si="272"/>
        <v>0</v>
      </c>
      <c r="F519" s="55">
        <f t="shared" si="272"/>
        <v>0</v>
      </c>
      <c r="G519" s="55">
        <f t="shared" si="272"/>
        <v>0</v>
      </c>
      <c r="H519" s="55">
        <f t="shared" si="272"/>
        <v>0</v>
      </c>
      <c r="I519" s="55">
        <f t="shared" si="272"/>
        <v>0</v>
      </c>
      <c r="J519" s="55">
        <f t="shared" si="272"/>
        <v>0</v>
      </c>
      <c r="K519" s="55">
        <f t="shared" si="272"/>
        <v>0</v>
      </c>
      <c r="L519" s="55">
        <f t="shared" si="272"/>
        <v>0</v>
      </c>
      <c r="M519" s="55">
        <f t="shared" si="272"/>
        <v>0</v>
      </c>
      <c r="N519" s="55">
        <f t="shared" si="272"/>
        <v>0</v>
      </c>
      <c r="O519" s="55">
        <f t="shared" si="267"/>
        <v>0</v>
      </c>
      <c r="Q519" s="55">
        <f t="shared" si="273"/>
        <v>0</v>
      </c>
      <c r="R519" s="55">
        <f t="shared" si="273"/>
        <v>0</v>
      </c>
      <c r="S519" s="55">
        <f t="shared" si="273"/>
        <v>0</v>
      </c>
      <c r="T519" s="55">
        <f t="shared" si="273"/>
        <v>0</v>
      </c>
      <c r="U519" s="55">
        <f t="shared" si="273"/>
        <v>0</v>
      </c>
      <c r="V519" s="55">
        <f t="shared" si="273"/>
        <v>0</v>
      </c>
      <c r="W519" s="55">
        <f t="shared" si="273"/>
        <v>0</v>
      </c>
      <c r="X519" s="55">
        <f t="shared" si="273"/>
        <v>0</v>
      </c>
      <c r="Y519" s="55">
        <f t="shared" si="273"/>
        <v>0</v>
      </c>
      <c r="Z519" s="55">
        <f t="shared" si="273"/>
        <v>0</v>
      </c>
      <c r="AA519" s="55">
        <f t="shared" si="273"/>
        <v>0</v>
      </c>
      <c r="AB519" s="55">
        <f t="shared" si="273"/>
        <v>0</v>
      </c>
      <c r="AC519" s="55">
        <f t="shared" si="269"/>
        <v>0</v>
      </c>
      <c r="AE519" s="172"/>
      <c r="AF519" s="122"/>
      <c r="AG519" s="142"/>
    </row>
    <row r="520" spans="1:33" x14ac:dyDescent="0.25">
      <c r="A520" s="57">
        <v>20930101</v>
      </c>
      <c r="B520" s="58" t="s">
        <v>1306</v>
      </c>
      <c r="C520" s="55">
        <f t="shared" si="272"/>
        <v>0</v>
      </c>
      <c r="D520" s="55">
        <f t="shared" si="272"/>
        <v>0</v>
      </c>
      <c r="E520" s="55">
        <f t="shared" si="272"/>
        <v>0</v>
      </c>
      <c r="F520" s="55">
        <f t="shared" si="272"/>
        <v>0</v>
      </c>
      <c r="G520" s="55">
        <f t="shared" si="272"/>
        <v>0</v>
      </c>
      <c r="H520" s="55">
        <f t="shared" si="272"/>
        <v>0</v>
      </c>
      <c r="I520" s="55">
        <f t="shared" si="272"/>
        <v>0</v>
      </c>
      <c r="J520" s="55">
        <f t="shared" si="272"/>
        <v>0</v>
      </c>
      <c r="K520" s="55">
        <f t="shared" si="272"/>
        <v>0</v>
      </c>
      <c r="L520" s="55">
        <f t="shared" si="272"/>
        <v>0</v>
      </c>
      <c r="M520" s="55">
        <f t="shared" si="272"/>
        <v>0</v>
      </c>
      <c r="N520" s="55">
        <f t="shared" si="272"/>
        <v>0</v>
      </c>
      <c r="O520" s="55">
        <f t="shared" si="267"/>
        <v>0</v>
      </c>
      <c r="Q520" s="55">
        <f t="shared" si="273"/>
        <v>0</v>
      </c>
      <c r="R520" s="55">
        <f t="shared" si="273"/>
        <v>0</v>
      </c>
      <c r="S520" s="55">
        <f t="shared" si="273"/>
        <v>0</v>
      </c>
      <c r="T520" s="55">
        <f t="shared" si="273"/>
        <v>0</v>
      </c>
      <c r="U520" s="55">
        <f t="shared" si="273"/>
        <v>0</v>
      </c>
      <c r="V520" s="55">
        <f t="shared" si="273"/>
        <v>0</v>
      </c>
      <c r="W520" s="55">
        <f t="shared" si="273"/>
        <v>0</v>
      </c>
      <c r="X520" s="55">
        <f t="shared" si="273"/>
        <v>0</v>
      </c>
      <c r="Y520" s="55">
        <f t="shared" si="273"/>
        <v>0</v>
      </c>
      <c r="Z520" s="55">
        <f t="shared" si="273"/>
        <v>0</v>
      </c>
      <c r="AA520" s="55">
        <f t="shared" si="273"/>
        <v>0</v>
      </c>
      <c r="AB520" s="55">
        <f t="shared" si="273"/>
        <v>0</v>
      </c>
      <c r="AC520" s="55">
        <f t="shared" si="269"/>
        <v>0</v>
      </c>
      <c r="AE520" s="172"/>
      <c r="AF520" s="122"/>
      <c r="AG520" s="142"/>
    </row>
    <row r="521" spans="1:33" x14ac:dyDescent="0.25">
      <c r="A521" s="57">
        <v>209301011</v>
      </c>
      <c r="B521" s="58" t="s">
        <v>1306</v>
      </c>
      <c r="C521" s="55">
        <f t="shared" si="272"/>
        <v>0</v>
      </c>
      <c r="D521" s="55">
        <f t="shared" si="272"/>
        <v>0</v>
      </c>
      <c r="E521" s="55">
        <f t="shared" si="272"/>
        <v>0</v>
      </c>
      <c r="F521" s="55">
        <f t="shared" si="272"/>
        <v>0</v>
      </c>
      <c r="G521" s="55">
        <f t="shared" si="272"/>
        <v>0</v>
      </c>
      <c r="H521" s="55">
        <f t="shared" si="272"/>
        <v>0</v>
      </c>
      <c r="I521" s="55">
        <f t="shared" si="272"/>
        <v>0</v>
      </c>
      <c r="J521" s="55">
        <f t="shared" si="272"/>
        <v>0</v>
      </c>
      <c r="K521" s="55">
        <f t="shared" si="272"/>
        <v>0</v>
      </c>
      <c r="L521" s="55">
        <f t="shared" si="272"/>
        <v>0</v>
      </c>
      <c r="M521" s="55">
        <f t="shared" si="272"/>
        <v>0</v>
      </c>
      <c r="N521" s="55">
        <f t="shared" si="272"/>
        <v>0</v>
      </c>
      <c r="O521" s="55">
        <f t="shared" si="267"/>
        <v>0</v>
      </c>
      <c r="Q521" s="55">
        <f t="shared" si="273"/>
        <v>0</v>
      </c>
      <c r="R521" s="55">
        <f t="shared" si="273"/>
        <v>0</v>
      </c>
      <c r="S521" s="55">
        <f t="shared" si="273"/>
        <v>0</v>
      </c>
      <c r="T521" s="55">
        <f t="shared" si="273"/>
        <v>0</v>
      </c>
      <c r="U521" s="55">
        <f t="shared" si="273"/>
        <v>0</v>
      </c>
      <c r="V521" s="55">
        <f t="shared" si="273"/>
        <v>0</v>
      </c>
      <c r="W521" s="55">
        <f t="shared" si="273"/>
        <v>0</v>
      </c>
      <c r="X521" s="55">
        <f t="shared" si="273"/>
        <v>0</v>
      </c>
      <c r="Y521" s="55">
        <f t="shared" si="273"/>
        <v>0</v>
      </c>
      <c r="Z521" s="55">
        <f t="shared" si="273"/>
        <v>0</v>
      </c>
      <c r="AA521" s="55">
        <f t="shared" si="273"/>
        <v>0</v>
      </c>
      <c r="AB521" s="55">
        <f t="shared" si="273"/>
        <v>0</v>
      </c>
      <c r="AC521" s="55">
        <f t="shared" si="269"/>
        <v>0</v>
      </c>
      <c r="AE521" s="172"/>
      <c r="AF521" s="122"/>
      <c r="AG521" s="142"/>
    </row>
    <row r="522" spans="1:33" x14ac:dyDescent="0.25">
      <c r="A522" s="60">
        <v>20930101101</v>
      </c>
      <c r="B522" s="61" t="s">
        <v>1306</v>
      </c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>
        <f t="shared" si="267"/>
        <v>0</v>
      </c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>
        <f t="shared" si="269"/>
        <v>0</v>
      </c>
      <c r="AE522" s="172"/>
      <c r="AF522" s="122"/>
      <c r="AG522" s="142"/>
    </row>
    <row r="523" spans="1:33" x14ac:dyDescent="0.25">
      <c r="A523" s="52">
        <v>210</v>
      </c>
      <c r="B523" s="53" t="s">
        <v>801</v>
      </c>
      <c r="C523" s="54">
        <f t="shared" ref="C523:N527" si="274">+C524</f>
        <v>0</v>
      </c>
      <c r="D523" s="54">
        <f t="shared" si="274"/>
        <v>0</v>
      </c>
      <c r="E523" s="54">
        <f t="shared" si="274"/>
        <v>0</v>
      </c>
      <c r="F523" s="54">
        <f t="shared" si="274"/>
        <v>0</v>
      </c>
      <c r="G523" s="54">
        <f t="shared" si="274"/>
        <v>0</v>
      </c>
      <c r="H523" s="54">
        <f t="shared" si="274"/>
        <v>0</v>
      </c>
      <c r="I523" s="54">
        <f t="shared" si="274"/>
        <v>0</v>
      </c>
      <c r="J523" s="54">
        <f t="shared" si="274"/>
        <v>0</v>
      </c>
      <c r="K523" s="54">
        <f t="shared" si="274"/>
        <v>0</v>
      </c>
      <c r="L523" s="54">
        <f t="shared" si="274"/>
        <v>0</v>
      </c>
      <c r="M523" s="54">
        <f t="shared" si="274"/>
        <v>0</v>
      </c>
      <c r="N523" s="54">
        <f t="shared" si="274"/>
        <v>0</v>
      </c>
      <c r="O523" s="54">
        <f t="shared" si="267"/>
        <v>0</v>
      </c>
      <c r="Q523" s="54">
        <f t="shared" ref="Q523:AB527" si="275">+Q524</f>
        <v>0</v>
      </c>
      <c r="R523" s="54">
        <f t="shared" si="275"/>
        <v>0</v>
      </c>
      <c r="S523" s="54">
        <f t="shared" si="275"/>
        <v>0</v>
      </c>
      <c r="T523" s="54">
        <f t="shared" si="275"/>
        <v>0</v>
      </c>
      <c r="U523" s="54">
        <f t="shared" si="275"/>
        <v>0</v>
      </c>
      <c r="V523" s="54">
        <f t="shared" si="275"/>
        <v>0</v>
      </c>
      <c r="W523" s="54">
        <f t="shared" si="275"/>
        <v>0</v>
      </c>
      <c r="X523" s="54">
        <f t="shared" si="275"/>
        <v>0</v>
      </c>
      <c r="Y523" s="54">
        <f t="shared" si="275"/>
        <v>0</v>
      </c>
      <c r="Z523" s="54">
        <f t="shared" si="275"/>
        <v>0</v>
      </c>
      <c r="AA523" s="54">
        <f t="shared" si="275"/>
        <v>0</v>
      </c>
      <c r="AB523" s="54">
        <f t="shared" si="275"/>
        <v>0</v>
      </c>
      <c r="AC523" s="54">
        <f t="shared" si="269"/>
        <v>0</v>
      </c>
      <c r="AE523" s="148">
        <v>210</v>
      </c>
      <c r="AF523" s="148" t="s">
        <v>801</v>
      </c>
      <c r="AG523" s="162"/>
    </row>
    <row r="524" spans="1:33" x14ac:dyDescent="0.25">
      <c r="A524" s="57">
        <v>2101</v>
      </c>
      <c r="B524" s="58" t="s">
        <v>801</v>
      </c>
      <c r="C524" s="55">
        <f t="shared" si="274"/>
        <v>0</v>
      </c>
      <c r="D524" s="55">
        <f t="shared" si="274"/>
        <v>0</v>
      </c>
      <c r="E524" s="55">
        <f t="shared" si="274"/>
        <v>0</v>
      </c>
      <c r="F524" s="55">
        <f t="shared" si="274"/>
        <v>0</v>
      </c>
      <c r="G524" s="55">
        <f t="shared" si="274"/>
        <v>0</v>
      </c>
      <c r="H524" s="55">
        <f t="shared" si="274"/>
        <v>0</v>
      </c>
      <c r="I524" s="55">
        <f t="shared" si="274"/>
        <v>0</v>
      </c>
      <c r="J524" s="55">
        <f t="shared" si="274"/>
        <v>0</v>
      </c>
      <c r="K524" s="55">
        <f t="shared" si="274"/>
        <v>0</v>
      </c>
      <c r="L524" s="55">
        <f t="shared" si="274"/>
        <v>0</v>
      </c>
      <c r="M524" s="55">
        <f t="shared" si="274"/>
        <v>0</v>
      </c>
      <c r="N524" s="55">
        <f t="shared" si="274"/>
        <v>0</v>
      </c>
      <c r="O524" s="55">
        <f t="shared" si="267"/>
        <v>0</v>
      </c>
      <c r="Q524" s="55">
        <f t="shared" si="275"/>
        <v>0</v>
      </c>
      <c r="R524" s="55">
        <f t="shared" si="275"/>
        <v>0</v>
      </c>
      <c r="S524" s="55">
        <f t="shared" si="275"/>
        <v>0</v>
      </c>
      <c r="T524" s="55">
        <f t="shared" si="275"/>
        <v>0</v>
      </c>
      <c r="U524" s="55">
        <f t="shared" si="275"/>
        <v>0</v>
      </c>
      <c r="V524" s="55">
        <f t="shared" si="275"/>
        <v>0</v>
      </c>
      <c r="W524" s="55">
        <f t="shared" si="275"/>
        <v>0</v>
      </c>
      <c r="X524" s="55">
        <f t="shared" si="275"/>
        <v>0</v>
      </c>
      <c r="Y524" s="55">
        <f t="shared" si="275"/>
        <v>0</v>
      </c>
      <c r="Z524" s="55">
        <f t="shared" si="275"/>
        <v>0</v>
      </c>
      <c r="AA524" s="55">
        <f t="shared" si="275"/>
        <v>0</v>
      </c>
      <c r="AB524" s="55">
        <f t="shared" si="275"/>
        <v>0</v>
      </c>
      <c r="AC524" s="55">
        <f t="shared" si="269"/>
        <v>0</v>
      </c>
      <c r="AE524" s="148">
        <v>2101</v>
      </c>
      <c r="AF524" s="148" t="s">
        <v>801</v>
      </c>
      <c r="AG524" s="152"/>
    </row>
    <row r="525" spans="1:33" x14ac:dyDescent="0.25">
      <c r="A525" s="57">
        <v>210101</v>
      </c>
      <c r="B525" s="58" t="s">
        <v>801</v>
      </c>
      <c r="C525" s="55">
        <f t="shared" si="274"/>
        <v>0</v>
      </c>
      <c r="D525" s="55">
        <f t="shared" si="274"/>
        <v>0</v>
      </c>
      <c r="E525" s="55">
        <f t="shared" si="274"/>
        <v>0</v>
      </c>
      <c r="F525" s="55">
        <f t="shared" si="274"/>
        <v>0</v>
      </c>
      <c r="G525" s="55">
        <f t="shared" si="274"/>
        <v>0</v>
      </c>
      <c r="H525" s="55">
        <f t="shared" si="274"/>
        <v>0</v>
      </c>
      <c r="I525" s="55">
        <f t="shared" si="274"/>
        <v>0</v>
      </c>
      <c r="J525" s="55">
        <f t="shared" si="274"/>
        <v>0</v>
      </c>
      <c r="K525" s="55">
        <f t="shared" si="274"/>
        <v>0</v>
      </c>
      <c r="L525" s="55">
        <f t="shared" si="274"/>
        <v>0</v>
      </c>
      <c r="M525" s="55">
        <f t="shared" si="274"/>
        <v>0</v>
      </c>
      <c r="N525" s="55">
        <f t="shared" si="274"/>
        <v>0</v>
      </c>
      <c r="O525" s="55">
        <f t="shared" si="267"/>
        <v>0</v>
      </c>
      <c r="Q525" s="55">
        <f t="shared" si="275"/>
        <v>0</v>
      </c>
      <c r="R525" s="55">
        <f t="shared" si="275"/>
        <v>0</v>
      </c>
      <c r="S525" s="55">
        <f t="shared" si="275"/>
        <v>0</v>
      </c>
      <c r="T525" s="55">
        <f t="shared" si="275"/>
        <v>0</v>
      </c>
      <c r="U525" s="55">
        <f t="shared" si="275"/>
        <v>0</v>
      </c>
      <c r="V525" s="55">
        <f t="shared" si="275"/>
        <v>0</v>
      </c>
      <c r="W525" s="55">
        <f t="shared" si="275"/>
        <v>0</v>
      </c>
      <c r="X525" s="55">
        <f t="shared" si="275"/>
        <v>0</v>
      </c>
      <c r="Y525" s="55">
        <f t="shared" si="275"/>
        <v>0</v>
      </c>
      <c r="Z525" s="55">
        <f t="shared" si="275"/>
        <v>0</v>
      </c>
      <c r="AA525" s="55">
        <f t="shared" si="275"/>
        <v>0</v>
      </c>
      <c r="AB525" s="55">
        <f t="shared" si="275"/>
        <v>0</v>
      </c>
      <c r="AC525" s="55">
        <f t="shared" si="269"/>
        <v>0</v>
      </c>
      <c r="AE525" s="148">
        <v>210101</v>
      </c>
      <c r="AF525" s="148" t="s">
        <v>801</v>
      </c>
      <c r="AG525" s="152"/>
    </row>
    <row r="526" spans="1:33" x14ac:dyDescent="0.25">
      <c r="A526" s="57">
        <v>21010101</v>
      </c>
      <c r="B526" s="58" t="s">
        <v>801</v>
      </c>
      <c r="C526" s="55">
        <f t="shared" si="274"/>
        <v>0</v>
      </c>
      <c r="D526" s="55">
        <f t="shared" si="274"/>
        <v>0</v>
      </c>
      <c r="E526" s="55">
        <f t="shared" si="274"/>
        <v>0</v>
      </c>
      <c r="F526" s="55">
        <f t="shared" si="274"/>
        <v>0</v>
      </c>
      <c r="G526" s="55">
        <f t="shared" si="274"/>
        <v>0</v>
      </c>
      <c r="H526" s="55">
        <f t="shared" si="274"/>
        <v>0</v>
      </c>
      <c r="I526" s="55">
        <f t="shared" si="274"/>
        <v>0</v>
      </c>
      <c r="J526" s="55">
        <f t="shared" si="274"/>
        <v>0</v>
      </c>
      <c r="K526" s="55">
        <f t="shared" si="274"/>
        <v>0</v>
      </c>
      <c r="L526" s="55">
        <f t="shared" si="274"/>
        <v>0</v>
      </c>
      <c r="M526" s="55">
        <f t="shared" si="274"/>
        <v>0</v>
      </c>
      <c r="N526" s="55">
        <f t="shared" si="274"/>
        <v>0</v>
      </c>
      <c r="O526" s="55">
        <f t="shared" si="267"/>
        <v>0</v>
      </c>
      <c r="Q526" s="55">
        <f t="shared" si="275"/>
        <v>0</v>
      </c>
      <c r="R526" s="55">
        <f t="shared" si="275"/>
        <v>0</v>
      </c>
      <c r="S526" s="55">
        <f t="shared" si="275"/>
        <v>0</v>
      </c>
      <c r="T526" s="55">
        <f t="shared" si="275"/>
        <v>0</v>
      </c>
      <c r="U526" s="55">
        <f t="shared" si="275"/>
        <v>0</v>
      </c>
      <c r="V526" s="55">
        <f t="shared" si="275"/>
        <v>0</v>
      </c>
      <c r="W526" s="55">
        <f t="shared" si="275"/>
        <v>0</v>
      </c>
      <c r="X526" s="55">
        <f t="shared" si="275"/>
        <v>0</v>
      </c>
      <c r="Y526" s="55">
        <f t="shared" si="275"/>
        <v>0</v>
      </c>
      <c r="Z526" s="55">
        <f t="shared" si="275"/>
        <v>0</v>
      </c>
      <c r="AA526" s="55">
        <f t="shared" si="275"/>
        <v>0</v>
      </c>
      <c r="AB526" s="55">
        <f t="shared" si="275"/>
        <v>0</v>
      </c>
      <c r="AC526" s="55">
        <f t="shared" si="269"/>
        <v>0</v>
      </c>
      <c r="AE526" s="99">
        <v>2101011</v>
      </c>
      <c r="AF526" s="99" t="s">
        <v>801</v>
      </c>
      <c r="AG526" s="141">
        <v>0</v>
      </c>
    </row>
    <row r="527" spans="1:33" x14ac:dyDescent="0.25">
      <c r="A527" s="57">
        <v>210101011</v>
      </c>
      <c r="B527" s="58" t="s">
        <v>801</v>
      </c>
      <c r="C527" s="55">
        <f t="shared" si="274"/>
        <v>0</v>
      </c>
      <c r="D527" s="55">
        <f t="shared" si="274"/>
        <v>0</v>
      </c>
      <c r="E527" s="55">
        <f t="shared" si="274"/>
        <v>0</v>
      </c>
      <c r="F527" s="55">
        <f t="shared" si="274"/>
        <v>0</v>
      </c>
      <c r="G527" s="55">
        <f t="shared" si="274"/>
        <v>0</v>
      </c>
      <c r="H527" s="55">
        <f t="shared" si="274"/>
        <v>0</v>
      </c>
      <c r="I527" s="55">
        <f t="shared" si="274"/>
        <v>0</v>
      </c>
      <c r="J527" s="55">
        <f t="shared" si="274"/>
        <v>0</v>
      </c>
      <c r="K527" s="55">
        <f t="shared" si="274"/>
        <v>0</v>
      </c>
      <c r="L527" s="55">
        <f t="shared" si="274"/>
        <v>0</v>
      </c>
      <c r="M527" s="55">
        <f t="shared" si="274"/>
        <v>0</v>
      </c>
      <c r="N527" s="55">
        <f t="shared" si="274"/>
        <v>0</v>
      </c>
      <c r="O527" s="55">
        <f t="shared" si="267"/>
        <v>0</v>
      </c>
      <c r="Q527" s="55">
        <f t="shared" si="275"/>
        <v>0</v>
      </c>
      <c r="R527" s="55">
        <f t="shared" si="275"/>
        <v>0</v>
      </c>
      <c r="S527" s="55">
        <f t="shared" si="275"/>
        <v>0</v>
      </c>
      <c r="T527" s="55">
        <f t="shared" si="275"/>
        <v>0</v>
      </c>
      <c r="U527" s="55">
        <f t="shared" si="275"/>
        <v>0</v>
      </c>
      <c r="V527" s="55">
        <f t="shared" si="275"/>
        <v>0</v>
      </c>
      <c r="W527" s="55">
        <f t="shared" si="275"/>
        <v>0</v>
      </c>
      <c r="X527" s="55">
        <f t="shared" si="275"/>
        <v>0</v>
      </c>
      <c r="Y527" s="55">
        <f t="shared" si="275"/>
        <v>0</v>
      </c>
      <c r="Z527" s="55">
        <f t="shared" si="275"/>
        <v>0</v>
      </c>
      <c r="AA527" s="55">
        <f t="shared" si="275"/>
        <v>0</v>
      </c>
      <c r="AB527" s="55">
        <f t="shared" si="275"/>
        <v>0</v>
      </c>
      <c r="AC527" s="55">
        <f t="shared" si="269"/>
        <v>0</v>
      </c>
      <c r="AE527" s="119">
        <v>210101101</v>
      </c>
      <c r="AF527" s="124" t="s">
        <v>801</v>
      </c>
      <c r="AG527" s="143"/>
    </row>
    <row r="528" spans="1:33" x14ac:dyDescent="0.25">
      <c r="A528" s="60">
        <v>21010101101</v>
      </c>
      <c r="B528" s="61" t="s">
        <v>801</v>
      </c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>
        <f t="shared" si="267"/>
        <v>0</v>
      </c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>
        <f t="shared" si="269"/>
        <v>0</v>
      </c>
      <c r="AE528" s="119"/>
      <c r="AF528" s="124"/>
      <c r="AG528" s="143"/>
    </row>
    <row r="529" spans="1:33" x14ac:dyDescent="0.25">
      <c r="A529" s="52">
        <v>212</v>
      </c>
      <c r="B529" s="53" t="s">
        <v>1118</v>
      </c>
      <c r="C529" s="54">
        <f t="shared" ref="C529:N533" si="276">+C530</f>
        <v>0</v>
      </c>
      <c r="D529" s="54">
        <f t="shared" si="276"/>
        <v>0</v>
      </c>
      <c r="E529" s="54">
        <f t="shared" si="276"/>
        <v>0</v>
      </c>
      <c r="F529" s="54">
        <f t="shared" si="276"/>
        <v>0</v>
      </c>
      <c r="G529" s="54">
        <f t="shared" si="276"/>
        <v>0</v>
      </c>
      <c r="H529" s="54">
        <f t="shared" si="276"/>
        <v>0</v>
      </c>
      <c r="I529" s="54">
        <f t="shared" si="276"/>
        <v>0</v>
      </c>
      <c r="J529" s="54">
        <f t="shared" si="276"/>
        <v>0</v>
      </c>
      <c r="K529" s="54">
        <f t="shared" si="276"/>
        <v>0</v>
      </c>
      <c r="L529" s="54">
        <f t="shared" si="276"/>
        <v>0</v>
      </c>
      <c r="M529" s="54">
        <f t="shared" si="276"/>
        <v>0</v>
      </c>
      <c r="N529" s="54">
        <f t="shared" si="276"/>
        <v>0</v>
      </c>
      <c r="O529" s="54">
        <f t="shared" si="267"/>
        <v>0</v>
      </c>
      <c r="Q529" s="54">
        <f t="shared" ref="Q529:AB533" si="277">+Q530</f>
        <v>0</v>
      </c>
      <c r="R529" s="54">
        <f t="shared" si="277"/>
        <v>0</v>
      </c>
      <c r="S529" s="54">
        <f t="shared" si="277"/>
        <v>0</v>
      </c>
      <c r="T529" s="54">
        <f t="shared" si="277"/>
        <v>0</v>
      </c>
      <c r="U529" s="54">
        <f t="shared" si="277"/>
        <v>0</v>
      </c>
      <c r="V529" s="54">
        <f t="shared" si="277"/>
        <v>0</v>
      </c>
      <c r="W529" s="54">
        <f t="shared" si="277"/>
        <v>0</v>
      </c>
      <c r="X529" s="54">
        <f t="shared" si="277"/>
        <v>0</v>
      </c>
      <c r="Y529" s="54">
        <f t="shared" si="277"/>
        <v>0</v>
      </c>
      <c r="Z529" s="54">
        <f t="shared" si="277"/>
        <v>0</v>
      </c>
      <c r="AA529" s="54">
        <f t="shared" si="277"/>
        <v>0</v>
      </c>
      <c r="AB529" s="54">
        <f t="shared" si="277"/>
        <v>0</v>
      </c>
      <c r="AC529" s="54">
        <f t="shared" si="269"/>
        <v>0</v>
      </c>
      <c r="AE529" s="148">
        <v>212</v>
      </c>
      <c r="AF529" s="148" t="s">
        <v>801</v>
      </c>
      <c r="AG529" s="165">
        <v>0</v>
      </c>
    </row>
    <row r="530" spans="1:33" x14ac:dyDescent="0.25">
      <c r="A530" s="57">
        <v>2124</v>
      </c>
      <c r="B530" s="58" t="s">
        <v>1118</v>
      </c>
      <c r="C530" s="55">
        <f t="shared" si="276"/>
        <v>0</v>
      </c>
      <c r="D530" s="55">
        <f t="shared" si="276"/>
        <v>0</v>
      </c>
      <c r="E530" s="55">
        <f t="shared" si="276"/>
        <v>0</v>
      </c>
      <c r="F530" s="55">
        <f t="shared" si="276"/>
        <v>0</v>
      </c>
      <c r="G530" s="55">
        <f t="shared" si="276"/>
        <v>0</v>
      </c>
      <c r="H530" s="55">
        <f t="shared" si="276"/>
        <v>0</v>
      </c>
      <c r="I530" s="55">
        <f t="shared" si="276"/>
        <v>0</v>
      </c>
      <c r="J530" s="55">
        <f t="shared" si="276"/>
        <v>0</v>
      </c>
      <c r="K530" s="55">
        <f t="shared" si="276"/>
        <v>0</v>
      </c>
      <c r="L530" s="55">
        <f t="shared" si="276"/>
        <v>0</v>
      </c>
      <c r="M530" s="55">
        <f t="shared" si="276"/>
        <v>0</v>
      </c>
      <c r="N530" s="55">
        <f t="shared" si="276"/>
        <v>0</v>
      </c>
      <c r="O530" s="55">
        <f t="shared" si="267"/>
        <v>0</v>
      </c>
      <c r="Q530" s="55">
        <f t="shared" si="277"/>
        <v>0</v>
      </c>
      <c r="R530" s="55">
        <f t="shared" si="277"/>
        <v>0</v>
      </c>
      <c r="S530" s="55">
        <f t="shared" si="277"/>
        <v>0</v>
      </c>
      <c r="T530" s="55">
        <f t="shared" si="277"/>
        <v>0</v>
      </c>
      <c r="U530" s="55">
        <f t="shared" si="277"/>
        <v>0</v>
      </c>
      <c r="V530" s="55">
        <f t="shared" si="277"/>
        <v>0</v>
      </c>
      <c r="W530" s="55">
        <f t="shared" si="277"/>
        <v>0</v>
      </c>
      <c r="X530" s="55">
        <f t="shared" si="277"/>
        <v>0</v>
      </c>
      <c r="Y530" s="55">
        <f t="shared" si="277"/>
        <v>0</v>
      </c>
      <c r="Z530" s="55">
        <f t="shared" si="277"/>
        <v>0</v>
      </c>
      <c r="AA530" s="55">
        <f t="shared" si="277"/>
        <v>0</v>
      </c>
      <c r="AB530" s="55">
        <f t="shared" si="277"/>
        <v>0</v>
      </c>
      <c r="AC530" s="55">
        <f t="shared" si="269"/>
        <v>0</v>
      </c>
      <c r="AE530" s="148">
        <v>2124</v>
      </c>
      <c r="AF530" s="148" t="s">
        <v>1118</v>
      </c>
      <c r="AG530" s="152">
        <v>0</v>
      </c>
    </row>
    <row r="531" spans="1:33" x14ac:dyDescent="0.25">
      <c r="A531" s="57">
        <v>212401</v>
      </c>
      <c r="B531" s="58" t="s">
        <v>1118</v>
      </c>
      <c r="C531" s="55">
        <f t="shared" si="276"/>
        <v>0</v>
      </c>
      <c r="D531" s="55">
        <f t="shared" si="276"/>
        <v>0</v>
      </c>
      <c r="E531" s="55">
        <f t="shared" si="276"/>
        <v>0</v>
      </c>
      <c r="F531" s="55">
        <f t="shared" si="276"/>
        <v>0</v>
      </c>
      <c r="G531" s="55">
        <f t="shared" si="276"/>
        <v>0</v>
      </c>
      <c r="H531" s="55">
        <f t="shared" si="276"/>
        <v>0</v>
      </c>
      <c r="I531" s="55">
        <f t="shared" si="276"/>
        <v>0</v>
      </c>
      <c r="J531" s="55">
        <f t="shared" si="276"/>
        <v>0</v>
      </c>
      <c r="K531" s="55">
        <f t="shared" si="276"/>
        <v>0</v>
      </c>
      <c r="L531" s="55">
        <f t="shared" si="276"/>
        <v>0</v>
      </c>
      <c r="M531" s="55">
        <f t="shared" si="276"/>
        <v>0</v>
      </c>
      <c r="N531" s="55">
        <f t="shared" si="276"/>
        <v>0</v>
      </c>
      <c r="O531" s="55">
        <f t="shared" si="267"/>
        <v>0</v>
      </c>
      <c r="Q531" s="55">
        <f t="shared" si="277"/>
        <v>0</v>
      </c>
      <c r="R531" s="55">
        <f t="shared" si="277"/>
        <v>0</v>
      </c>
      <c r="S531" s="55">
        <f t="shared" si="277"/>
        <v>0</v>
      </c>
      <c r="T531" s="55">
        <f t="shared" si="277"/>
        <v>0</v>
      </c>
      <c r="U531" s="55">
        <f t="shared" si="277"/>
        <v>0</v>
      </c>
      <c r="V531" s="55">
        <f t="shared" si="277"/>
        <v>0</v>
      </c>
      <c r="W531" s="55">
        <f t="shared" si="277"/>
        <v>0</v>
      </c>
      <c r="X531" s="55">
        <f t="shared" si="277"/>
        <v>0</v>
      </c>
      <c r="Y531" s="55">
        <f t="shared" si="277"/>
        <v>0</v>
      </c>
      <c r="Z531" s="55">
        <f t="shared" si="277"/>
        <v>0</v>
      </c>
      <c r="AA531" s="55">
        <f t="shared" si="277"/>
        <v>0</v>
      </c>
      <c r="AB531" s="55">
        <f t="shared" si="277"/>
        <v>0</v>
      </c>
      <c r="AC531" s="55">
        <f t="shared" si="269"/>
        <v>0</v>
      </c>
      <c r="AE531" s="148">
        <v>212401</v>
      </c>
      <c r="AF531" s="148" t="s">
        <v>1118</v>
      </c>
      <c r="AG531" s="152">
        <v>0</v>
      </c>
    </row>
    <row r="532" spans="1:33" x14ac:dyDescent="0.25">
      <c r="A532" s="57">
        <v>21240101</v>
      </c>
      <c r="B532" s="58" t="s">
        <v>1118</v>
      </c>
      <c r="C532" s="55">
        <f t="shared" si="276"/>
        <v>0</v>
      </c>
      <c r="D532" s="55">
        <f t="shared" si="276"/>
        <v>0</v>
      </c>
      <c r="E532" s="55">
        <f t="shared" si="276"/>
        <v>0</v>
      </c>
      <c r="F532" s="55">
        <f t="shared" si="276"/>
        <v>0</v>
      </c>
      <c r="G532" s="55">
        <f t="shared" si="276"/>
        <v>0</v>
      </c>
      <c r="H532" s="55">
        <f t="shared" si="276"/>
        <v>0</v>
      </c>
      <c r="I532" s="55">
        <f t="shared" si="276"/>
        <v>0</v>
      </c>
      <c r="J532" s="55">
        <f t="shared" si="276"/>
        <v>0</v>
      </c>
      <c r="K532" s="55">
        <f t="shared" si="276"/>
        <v>0</v>
      </c>
      <c r="L532" s="55">
        <f t="shared" si="276"/>
        <v>0</v>
      </c>
      <c r="M532" s="55">
        <f t="shared" si="276"/>
        <v>0</v>
      </c>
      <c r="N532" s="55">
        <f t="shared" si="276"/>
        <v>0</v>
      </c>
      <c r="O532" s="55">
        <f t="shared" si="267"/>
        <v>0</v>
      </c>
      <c r="Q532" s="55">
        <f t="shared" si="277"/>
        <v>0</v>
      </c>
      <c r="R532" s="55">
        <f t="shared" si="277"/>
        <v>0</v>
      </c>
      <c r="S532" s="55">
        <f t="shared" si="277"/>
        <v>0</v>
      </c>
      <c r="T532" s="55">
        <f t="shared" si="277"/>
        <v>0</v>
      </c>
      <c r="U532" s="55">
        <f t="shared" si="277"/>
        <v>0</v>
      </c>
      <c r="V532" s="55">
        <f t="shared" si="277"/>
        <v>0</v>
      </c>
      <c r="W532" s="55">
        <f t="shared" si="277"/>
        <v>0</v>
      </c>
      <c r="X532" s="55">
        <f t="shared" si="277"/>
        <v>0</v>
      </c>
      <c r="Y532" s="55">
        <f t="shared" si="277"/>
        <v>0</v>
      </c>
      <c r="Z532" s="55">
        <f t="shared" si="277"/>
        <v>0</v>
      </c>
      <c r="AA532" s="55">
        <f t="shared" si="277"/>
        <v>0</v>
      </c>
      <c r="AB532" s="55">
        <f t="shared" si="277"/>
        <v>0</v>
      </c>
      <c r="AC532" s="55">
        <f t="shared" si="269"/>
        <v>0</v>
      </c>
      <c r="AE532" s="148">
        <v>2124011</v>
      </c>
      <c r="AF532" s="148" t="s">
        <v>1118</v>
      </c>
      <c r="AG532" s="152">
        <v>0</v>
      </c>
    </row>
    <row r="533" spans="1:33" x14ac:dyDescent="0.25">
      <c r="A533" s="57">
        <v>212401011</v>
      </c>
      <c r="B533" s="58" t="s">
        <v>1118</v>
      </c>
      <c r="C533" s="55">
        <f t="shared" si="276"/>
        <v>0</v>
      </c>
      <c r="D533" s="55">
        <f t="shared" si="276"/>
        <v>0</v>
      </c>
      <c r="E533" s="55">
        <f t="shared" si="276"/>
        <v>0</v>
      </c>
      <c r="F533" s="55">
        <f t="shared" si="276"/>
        <v>0</v>
      </c>
      <c r="G533" s="55">
        <f t="shared" si="276"/>
        <v>0</v>
      </c>
      <c r="H533" s="55">
        <f t="shared" si="276"/>
        <v>0</v>
      </c>
      <c r="I533" s="55">
        <f t="shared" si="276"/>
        <v>0</v>
      </c>
      <c r="J533" s="55">
        <f t="shared" si="276"/>
        <v>0</v>
      </c>
      <c r="K533" s="55">
        <f t="shared" si="276"/>
        <v>0</v>
      </c>
      <c r="L533" s="55">
        <f t="shared" si="276"/>
        <v>0</v>
      </c>
      <c r="M533" s="55">
        <f t="shared" si="276"/>
        <v>0</v>
      </c>
      <c r="N533" s="55">
        <f t="shared" si="276"/>
        <v>0</v>
      </c>
      <c r="O533" s="55">
        <f t="shared" si="267"/>
        <v>0</v>
      </c>
      <c r="Q533" s="55">
        <f t="shared" si="277"/>
        <v>0</v>
      </c>
      <c r="R533" s="55">
        <f t="shared" si="277"/>
        <v>0</v>
      </c>
      <c r="S533" s="55">
        <f t="shared" si="277"/>
        <v>0</v>
      </c>
      <c r="T533" s="55">
        <f t="shared" si="277"/>
        <v>0</v>
      </c>
      <c r="U533" s="55">
        <f t="shared" si="277"/>
        <v>0</v>
      </c>
      <c r="V533" s="55">
        <f t="shared" si="277"/>
        <v>0</v>
      </c>
      <c r="W533" s="55">
        <f t="shared" si="277"/>
        <v>0</v>
      </c>
      <c r="X533" s="55">
        <f t="shared" si="277"/>
        <v>0</v>
      </c>
      <c r="Y533" s="55">
        <f t="shared" si="277"/>
        <v>0</v>
      </c>
      <c r="Z533" s="55">
        <f t="shared" si="277"/>
        <v>0</v>
      </c>
      <c r="AA533" s="55">
        <f t="shared" si="277"/>
        <v>0</v>
      </c>
      <c r="AB533" s="55">
        <f t="shared" si="277"/>
        <v>0</v>
      </c>
      <c r="AC533" s="55">
        <f t="shared" si="269"/>
        <v>0</v>
      </c>
      <c r="AE533" s="99">
        <v>212401101</v>
      </c>
      <c r="AF533" s="99" t="s">
        <v>1118</v>
      </c>
      <c r="AG533" s="141">
        <v>0</v>
      </c>
    </row>
    <row r="534" spans="1:33" x14ac:dyDescent="0.25">
      <c r="A534" s="60">
        <v>21240101101</v>
      </c>
      <c r="B534" s="61" t="s">
        <v>1118</v>
      </c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>
        <f t="shared" si="267"/>
        <v>0</v>
      </c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>
        <f t="shared" si="269"/>
        <v>0</v>
      </c>
      <c r="AE534" s="118" t="s">
        <v>1119</v>
      </c>
      <c r="AF534" s="122" t="s">
        <v>1118</v>
      </c>
      <c r="AG534" s="142"/>
    </row>
    <row r="535" spans="1:33" x14ac:dyDescent="0.25">
      <c r="A535" s="52">
        <v>213</v>
      </c>
      <c r="B535" s="53" t="s">
        <v>1307</v>
      </c>
      <c r="C535" s="54">
        <f t="shared" ref="C535:N539" si="278">+C536</f>
        <v>0</v>
      </c>
      <c r="D535" s="54">
        <f t="shared" si="278"/>
        <v>0</v>
      </c>
      <c r="E535" s="54">
        <f t="shared" si="278"/>
        <v>0</v>
      </c>
      <c r="F535" s="54">
        <f t="shared" si="278"/>
        <v>0</v>
      </c>
      <c r="G535" s="54">
        <f t="shared" si="278"/>
        <v>0</v>
      </c>
      <c r="H535" s="54">
        <f t="shared" si="278"/>
        <v>0</v>
      </c>
      <c r="I535" s="54">
        <f t="shared" si="278"/>
        <v>0</v>
      </c>
      <c r="J535" s="54">
        <f t="shared" si="278"/>
        <v>0</v>
      </c>
      <c r="K535" s="54">
        <f t="shared" si="278"/>
        <v>0</v>
      </c>
      <c r="L535" s="54">
        <f t="shared" si="278"/>
        <v>0</v>
      </c>
      <c r="M535" s="54">
        <f t="shared" si="278"/>
        <v>0</v>
      </c>
      <c r="N535" s="54">
        <f t="shared" si="278"/>
        <v>0</v>
      </c>
      <c r="O535" s="54">
        <f t="shared" si="267"/>
        <v>0</v>
      </c>
      <c r="Q535" s="54">
        <f t="shared" ref="Q535:AB539" si="279">+Q536</f>
        <v>0</v>
      </c>
      <c r="R535" s="54">
        <f t="shared" si="279"/>
        <v>0</v>
      </c>
      <c r="S535" s="54">
        <f t="shared" si="279"/>
        <v>0</v>
      </c>
      <c r="T535" s="54">
        <f t="shared" si="279"/>
        <v>0</v>
      </c>
      <c r="U535" s="54">
        <f t="shared" si="279"/>
        <v>0</v>
      </c>
      <c r="V535" s="54">
        <f t="shared" si="279"/>
        <v>0</v>
      </c>
      <c r="W535" s="54">
        <f t="shared" si="279"/>
        <v>0</v>
      </c>
      <c r="X535" s="54">
        <f t="shared" si="279"/>
        <v>0</v>
      </c>
      <c r="Y535" s="54">
        <f t="shared" si="279"/>
        <v>0</v>
      </c>
      <c r="Z535" s="54">
        <f t="shared" si="279"/>
        <v>0</v>
      </c>
      <c r="AA535" s="54">
        <f t="shared" si="279"/>
        <v>0</v>
      </c>
      <c r="AB535" s="54">
        <f t="shared" si="279"/>
        <v>0</v>
      </c>
      <c r="AC535" s="54">
        <f t="shared" si="269"/>
        <v>0</v>
      </c>
    </row>
    <row r="536" spans="1:33" x14ac:dyDescent="0.25">
      <c r="A536" s="57">
        <v>2131</v>
      </c>
      <c r="B536" s="58" t="s">
        <v>1308</v>
      </c>
      <c r="C536" s="55">
        <f t="shared" si="278"/>
        <v>0</v>
      </c>
      <c r="D536" s="55">
        <f t="shared" si="278"/>
        <v>0</v>
      </c>
      <c r="E536" s="55">
        <f t="shared" si="278"/>
        <v>0</v>
      </c>
      <c r="F536" s="55">
        <f t="shared" si="278"/>
        <v>0</v>
      </c>
      <c r="G536" s="55">
        <f t="shared" si="278"/>
        <v>0</v>
      </c>
      <c r="H536" s="55">
        <f t="shared" si="278"/>
        <v>0</v>
      </c>
      <c r="I536" s="55">
        <f t="shared" si="278"/>
        <v>0</v>
      </c>
      <c r="J536" s="55">
        <f t="shared" si="278"/>
        <v>0</v>
      </c>
      <c r="K536" s="55">
        <f t="shared" si="278"/>
        <v>0</v>
      </c>
      <c r="L536" s="55">
        <f t="shared" si="278"/>
        <v>0</v>
      </c>
      <c r="M536" s="55">
        <f t="shared" si="278"/>
        <v>0</v>
      </c>
      <c r="N536" s="55">
        <f t="shared" si="278"/>
        <v>0</v>
      </c>
      <c r="O536" s="55">
        <f t="shared" si="267"/>
        <v>0</v>
      </c>
      <c r="Q536" s="55">
        <f t="shared" si="279"/>
        <v>0</v>
      </c>
      <c r="R536" s="55">
        <f t="shared" si="279"/>
        <v>0</v>
      </c>
      <c r="S536" s="55">
        <f t="shared" si="279"/>
        <v>0</v>
      </c>
      <c r="T536" s="55">
        <f t="shared" si="279"/>
        <v>0</v>
      </c>
      <c r="U536" s="55">
        <f t="shared" si="279"/>
        <v>0</v>
      </c>
      <c r="V536" s="55">
        <f t="shared" si="279"/>
        <v>0</v>
      </c>
      <c r="W536" s="55">
        <f t="shared" si="279"/>
        <v>0</v>
      </c>
      <c r="X536" s="55">
        <f t="shared" si="279"/>
        <v>0</v>
      </c>
      <c r="Y536" s="55">
        <f t="shared" si="279"/>
        <v>0</v>
      </c>
      <c r="Z536" s="55">
        <f t="shared" si="279"/>
        <v>0</v>
      </c>
      <c r="AA536" s="55">
        <f t="shared" si="279"/>
        <v>0</v>
      </c>
      <c r="AB536" s="55">
        <f t="shared" si="279"/>
        <v>0</v>
      </c>
      <c r="AC536" s="55">
        <f t="shared" si="269"/>
        <v>0</v>
      </c>
    </row>
    <row r="537" spans="1:33" x14ac:dyDescent="0.25">
      <c r="A537" s="57">
        <v>213101</v>
      </c>
      <c r="B537" s="58" t="s">
        <v>1308</v>
      </c>
      <c r="C537" s="55">
        <f t="shared" si="278"/>
        <v>0</v>
      </c>
      <c r="D537" s="55">
        <f t="shared" si="278"/>
        <v>0</v>
      </c>
      <c r="E537" s="55">
        <f t="shared" si="278"/>
        <v>0</v>
      </c>
      <c r="F537" s="55">
        <f t="shared" si="278"/>
        <v>0</v>
      </c>
      <c r="G537" s="55">
        <f t="shared" si="278"/>
        <v>0</v>
      </c>
      <c r="H537" s="55">
        <f t="shared" si="278"/>
        <v>0</v>
      </c>
      <c r="I537" s="55">
        <f t="shared" si="278"/>
        <v>0</v>
      </c>
      <c r="J537" s="55">
        <f t="shared" si="278"/>
        <v>0</v>
      </c>
      <c r="K537" s="55">
        <f t="shared" si="278"/>
        <v>0</v>
      </c>
      <c r="L537" s="55">
        <f t="shared" si="278"/>
        <v>0</v>
      </c>
      <c r="M537" s="55">
        <f t="shared" si="278"/>
        <v>0</v>
      </c>
      <c r="N537" s="55">
        <f t="shared" si="278"/>
        <v>0</v>
      </c>
      <c r="O537" s="55">
        <f t="shared" si="267"/>
        <v>0</v>
      </c>
      <c r="Q537" s="55">
        <f t="shared" si="279"/>
        <v>0</v>
      </c>
      <c r="R537" s="55">
        <f t="shared" si="279"/>
        <v>0</v>
      </c>
      <c r="S537" s="55">
        <f t="shared" si="279"/>
        <v>0</v>
      </c>
      <c r="T537" s="55">
        <f t="shared" si="279"/>
        <v>0</v>
      </c>
      <c r="U537" s="55">
        <f t="shared" si="279"/>
        <v>0</v>
      </c>
      <c r="V537" s="55">
        <f t="shared" si="279"/>
        <v>0</v>
      </c>
      <c r="W537" s="55">
        <f t="shared" si="279"/>
        <v>0</v>
      </c>
      <c r="X537" s="55">
        <f t="shared" si="279"/>
        <v>0</v>
      </c>
      <c r="Y537" s="55">
        <f t="shared" si="279"/>
        <v>0</v>
      </c>
      <c r="Z537" s="55">
        <f t="shared" si="279"/>
        <v>0</v>
      </c>
      <c r="AA537" s="55">
        <f t="shared" si="279"/>
        <v>0</v>
      </c>
      <c r="AB537" s="55">
        <f t="shared" si="279"/>
        <v>0</v>
      </c>
      <c r="AC537" s="55">
        <f t="shared" si="269"/>
        <v>0</v>
      </c>
    </row>
    <row r="538" spans="1:33" x14ac:dyDescent="0.25">
      <c r="A538" s="57">
        <v>21310101</v>
      </c>
      <c r="B538" s="58" t="s">
        <v>1308</v>
      </c>
      <c r="C538" s="55">
        <f t="shared" si="278"/>
        <v>0</v>
      </c>
      <c r="D538" s="55">
        <f t="shared" si="278"/>
        <v>0</v>
      </c>
      <c r="E538" s="55">
        <f t="shared" si="278"/>
        <v>0</v>
      </c>
      <c r="F538" s="55">
        <f t="shared" si="278"/>
        <v>0</v>
      </c>
      <c r="G538" s="55">
        <f t="shared" si="278"/>
        <v>0</v>
      </c>
      <c r="H538" s="55">
        <f t="shared" si="278"/>
        <v>0</v>
      </c>
      <c r="I538" s="55">
        <f t="shared" si="278"/>
        <v>0</v>
      </c>
      <c r="J538" s="55">
        <f t="shared" si="278"/>
        <v>0</v>
      </c>
      <c r="K538" s="55">
        <f t="shared" si="278"/>
        <v>0</v>
      </c>
      <c r="L538" s="55">
        <f t="shared" si="278"/>
        <v>0</v>
      </c>
      <c r="M538" s="55">
        <f t="shared" si="278"/>
        <v>0</v>
      </c>
      <c r="N538" s="55">
        <f t="shared" si="278"/>
        <v>0</v>
      </c>
      <c r="O538" s="55">
        <f t="shared" si="267"/>
        <v>0</v>
      </c>
      <c r="Q538" s="55">
        <f t="shared" si="279"/>
        <v>0</v>
      </c>
      <c r="R538" s="55">
        <f t="shared" si="279"/>
        <v>0</v>
      </c>
      <c r="S538" s="55">
        <f t="shared" si="279"/>
        <v>0</v>
      </c>
      <c r="T538" s="55">
        <f t="shared" si="279"/>
        <v>0</v>
      </c>
      <c r="U538" s="55">
        <f t="shared" si="279"/>
        <v>0</v>
      </c>
      <c r="V538" s="55">
        <f t="shared" si="279"/>
        <v>0</v>
      </c>
      <c r="W538" s="55">
        <f t="shared" si="279"/>
        <v>0</v>
      </c>
      <c r="X538" s="55">
        <f t="shared" si="279"/>
        <v>0</v>
      </c>
      <c r="Y538" s="55">
        <f t="shared" si="279"/>
        <v>0</v>
      </c>
      <c r="Z538" s="55">
        <f t="shared" si="279"/>
        <v>0</v>
      </c>
      <c r="AA538" s="55">
        <f t="shared" si="279"/>
        <v>0</v>
      </c>
      <c r="AB538" s="55">
        <f t="shared" si="279"/>
        <v>0</v>
      </c>
      <c r="AC538" s="55">
        <f t="shared" si="269"/>
        <v>0</v>
      </c>
    </row>
    <row r="539" spans="1:33" x14ac:dyDescent="0.25">
      <c r="A539" s="57">
        <v>213101011</v>
      </c>
      <c r="B539" s="58" t="s">
        <v>1308</v>
      </c>
      <c r="C539" s="55">
        <f t="shared" si="278"/>
        <v>0</v>
      </c>
      <c r="D539" s="55">
        <f t="shared" si="278"/>
        <v>0</v>
      </c>
      <c r="E539" s="55">
        <f t="shared" si="278"/>
        <v>0</v>
      </c>
      <c r="F539" s="55">
        <f t="shared" si="278"/>
        <v>0</v>
      </c>
      <c r="G539" s="55">
        <f t="shared" si="278"/>
        <v>0</v>
      </c>
      <c r="H539" s="55">
        <f t="shared" si="278"/>
        <v>0</v>
      </c>
      <c r="I539" s="55">
        <f t="shared" si="278"/>
        <v>0</v>
      </c>
      <c r="J539" s="55">
        <f t="shared" si="278"/>
        <v>0</v>
      </c>
      <c r="K539" s="55">
        <f t="shared" si="278"/>
        <v>0</v>
      </c>
      <c r="L539" s="55">
        <f t="shared" si="278"/>
        <v>0</v>
      </c>
      <c r="M539" s="55">
        <f t="shared" si="278"/>
        <v>0</v>
      </c>
      <c r="N539" s="55">
        <f t="shared" si="278"/>
        <v>0</v>
      </c>
      <c r="O539" s="55">
        <f t="shared" si="267"/>
        <v>0</v>
      </c>
      <c r="Q539" s="55">
        <f t="shared" si="279"/>
        <v>0</v>
      </c>
      <c r="R539" s="55">
        <f t="shared" si="279"/>
        <v>0</v>
      </c>
      <c r="S539" s="55">
        <f t="shared" si="279"/>
        <v>0</v>
      </c>
      <c r="T539" s="55">
        <f t="shared" si="279"/>
        <v>0</v>
      </c>
      <c r="U539" s="55">
        <f t="shared" si="279"/>
        <v>0</v>
      </c>
      <c r="V539" s="55">
        <f t="shared" si="279"/>
        <v>0</v>
      </c>
      <c r="W539" s="55">
        <f t="shared" si="279"/>
        <v>0</v>
      </c>
      <c r="X539" s="55">
        <f t="shared" si="279"/>
        <v>0</v>
      </c>
      <c r="Y539" s="55">
        <f t="shared" si="279"/>
        <v>0</v>
      </c>
      <c r="Z539" s="55">
        <f t="shared" si="279"/>
        <v>0</v>
      </c>
      <c r="AA539" s="55">
        <f t="shared" si="279"/>
        <v>0</v>
      </c>
      <c r="AB539" s="55">
        <f t="shared" si="279"/>
        <v>0</v>
      </c>
      <c r="AC539" s="55">
        <f t="shared" si="269"/>
        <v>0</v>
      </c>
    </row>
    <row r="540" spans="1:33" x14ac:dyDescent="0.25">
      <c r="A540" s="60">
        <v>21310101101</v>
      </c>
      <c r="B540" s="61" t="s">
        <v>1308</v>
      </c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>
        <f t="shared" si="267"/>
        <v>0</v>
      </c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>
        <f t="shared" si="269"/>
        <v>0</v>
      </c>
    </row>
  </sheetData>
  <autoFilter ref="A1:Q540" xr:uid="{FEA79232-FC76-43A2-A6D6-EEA09A99D0F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Ejecucion de Gastos Junio 2023</vt:lpstr>
      <vt:lpstr>Ejecucion Ingresos Junio 2023</vt:lpstr>
      <vt:lpstr>PAC DE GASTOS 2023</vt:lpstr>
      <vt:lpstr>PAC DE INGRESOS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dcterms:created xsi:type="dcterms:W3CDTF">2023-03-02T14:57:57Z</dcterms:created>
  <dcterms:modified xsi:type="dcterms:W3CDTF">2023-08-03T12:39:08Z</dcterms:modified>
</cp:coreProperties>
</file>